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120" yWindow="75" windowWidth="17385" windowHeight="14385"/>
  </bookViews>
  <sheets>
    <sheet name="Calcul" sheetId="4" r:id="rId1"/>
    <sheet name="Base1" sheetId="1" state="hidden" r:id="rId2"/>
    <sheet name="Base2" sheetId="2" state="hidden" r:id="rId3"/>
  </sheet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I26" i="4" l="1"/>
  <c r="I13" i="4"/>
  <c r="H4" i="2"/>
  <c r="H6" i="2"/>
  <c r="G29" i="2"/>
  <c r="F6" i="2"/>
  <c r="F28" i="2"/>
  <c r="F5" i="2"/>
  <c r="F4" i="2"/>
  <c r="A16" i="2"/>
  <c r="G31" i="2"/>
  <c r="F31" i="2"/>
  <c r="C28" i="2"/>
  <c r="C27" i="2"/>
  <c r="C20" i="2"/>
  <c r="C21" i="2"/>
  <c r="M18" i="2"/>
  <c r="N18" i="2"/>
  <c r="M16" i="2"/>
  <c r="N16" i="2"/>
  <c r="M14" i="2"/>
  <c r="N14" i="2"/>
  <c r="C13" i="2"/>
  <c r="M12" i="2"/>
  <c r="N12" i="2"/>
  <c r="C11" i="2"/>
  <c r="H26" i="4"/>
  <c r="H4" i="1"/>
  <c r="F6" i="1"/>
  <c r="F5" i="1"/>
  <c r="F4" i="1"/>
  <c r="H13" i="4"/>
  <c r="G12" i="2"/>
  <c r="G13" i="2"/>
  <c r="G27" i="2"/>
  <c r="G21" i="2"/>
  <c r="G19" i="2"/>
  <c r="G28" i="2"/>
  <c r="G11" i="2"/>
  <c r="G20" i="2"/>
  <c r="F21" i="2"/>
  <c r="F11" i="2"/>
  <c r="F20" i="2"/>
  <c r="F27" i="2"/>
  <c r="F12" i="2"/>
  <c r="F29" i="2"/>
  <c r="F13" i="2"/>
  <c r="F19" i="2"/>
  <c r="G9" i="2"/>
  <c r="C19" i="2"/>
  <c r="I18" i="2"/>
  <c r="E18" i="2"/>
  <c r="I16" i="2"/>
  <c r="E16" i="2"/>
  <c r="D18" i="2"/>
  <c r="D16" i="2"/>
  <c r="E14" i="2"/>
  <c r="C16" i="2"/>
  <c r="C18" i="2"/>
  <c r="C17" i="2"/>
  <c r="H14" i="2"/>
  <c r="D14" i="2"/>
  <c r="H18" i="2"/>
  <c r="H16" i="2"/>
  <c r="I14" i="2"/>
  <c r="A24" i="2"/>
  <c r="C29" i="2"/>
  <c r="H33" i="2"/>
  <c r="I33" i="2"/>
  <c r="M18" i="1"/>
  <c r="N18" i="1"/>
  <c r="I33" i="1"/>
  <c r="H33" i="1"/>
  <c r="G31" i="1"/>
  <c r="F31" i="1"/>
  <c r="C28" i="1"/>
  <c r="C27" i="1"/>
  <c r="A24" i="1"/>
  <c r="C20" i="1"/>
  <c r="C21" i="1"/>
  <c r="M16" i="1"/>
  <c r="N16" i="1"/>
  <c r="M14" i="1"/>
  <c r="N14" i="1"/>
  <c r="A16" i="1"/>
  <c r="I18" i="1"/>
  <c r="M12" i="1"/>
  <c r="N12" i="1"/>
  <c r="C13" i="1"/>
  <c r="C11" i="1"/>
  <c r="G9" i="1"/>
  <c r="G29" i="1"/>
  <c r="F18" i="2"/>
  <c r="F14" i="2"/>
  <c r="F16" i="2"/>
  <c r="G16" i="2"/>
  <c r="G14" i="2"/>
  <c r="G18" i="2"/>
  <c r="I17" i="2"/>
  <c r="E17" i="2"/>
  <c r="H17" i="2"/>
  <c r="D17" i="2"/>
  <c r="F17" i="2"/>
  <c r="C14" i="2"/>
  <c r="C15" i="2"/>
  <c r="G26" i="2"/>
  <c r="I24" i="2"/>
  <c r="E24" i="2"/>
  <c r="H22" i="2"/>
  <c r="D22" i="2"/>
  <c r="F26" i="2"/>
  <c r="H24" i="2"/>
  <c r="D24" i="2"/>
  <c r="G22" i="2"/>
  <c r="F22" i="2"/>
  <c r="I26" i="2"/>
  <c r="E26" i="2"/>
  <c r="G24" i="2"/>
  <c r="C24" i="2"/>
  <c r="H26" i="2"/>
  <c r="D26" i="2"/>
  <c r="F24" i="2"/>
  <c r="I22" i="2"/>
  <c r="E22" i="2"/>
  <c r="C29" i="1"/>
  <c r="F11" i="1"/>
  <c r="G11" i="1"/>
  <c r="D14" i="1"/>
  <c r="D16" i="1"/>
  <c r="G27" i="1"/>
  <c r="G12" i="1"/>
  <c r="E14" i="1"/>
  <c r="F20" i="1"/>
  <c r="F13" i="1"/>
  <c r="I14" i="1"/>
  <c r="C16" i="1"/>
  <c r="C14" i="1"/>
  <c r="H16" i="1"/>
  <c r="D18" i="1"/>
  <c r="H18" i="1"/>
  <c r="H14" i="1"/>
  <c r="D26" i="1"/>
  <c r="H26" i="1"/>
  <c r="G19" i="1"/>
  <c r="G22" i="1"/>
  <c r="G21" i="1"/>
  <c r="G26" i="1"/>
  <c r="E24" i="1"/>
  <c r="I24" i="1"/>
  <c r="F27" i="1"/>
  <c r="G28" i="1"/>
  <c r="C19" i="1"/>
  <c r="D22" i="1"/>
  <c r="H22" i="1"/>
  <c r="C24" i="1"/>
  <c r="C22" i="1"/>
  <c r="E26" i="1"/>
  <c r="I26" i="1"/>
  <c r="F29" i="1"/>
  <c r="F12" i="1"/>
  <c r="G13" i="1"/>
  <c r="E16" i="1"/>
  <c r="I16" i="1"/>
  <c r="E18" i="1"/>
  <c r="F19" i="1"/>
  <c r="G20" i="1"/>
  <c r="F21" i="1"/>
  <c r="F26" i="1"/>
  <c r="E22" i="1"/>
  <c r="I22" i="1"/>
  <c r="D24" i="1"/>
  <c r="H24" i="1"/>
  <c r="F28" i="1"/>
  <c r="G24" i="1"/>
  <c r="C26" i="1"/>
  <c r="F22" i="1"/>
  <c r="G15" i="2"/>
  <c r="G17" i="2"/>
  <c r="C22" i="2"/>
  <c r="C23" i="2"/>
  <c r="H23" i="2"/>
  <c r="C26" i="2"/>
  <c r="C25" i="2"/>
  <c r="F15" i="2"/>
  <c r="H15" i="2"/>
  <c r="I15" i="2"/>
  <c r="E15" i="2"/>
  <c r="D15" i="2"/>
  <c r="F24" i="1"/>
  <c r="C18" i="1"/>
  <c r="C17" i="1"/>
  <c r="H17" i="1"/>
  <c r="C15" i="1"/>
  <c r="H15" i="1"/>
  <c r="G18" i="1"/>
  <c r="G14" i="1"/>
  <c r="F16" i="1"/>
  <c r="G16" i="1"/>
  <c r="F14" i="1"/>
  <c r="F18" i="1"/>
  <c r="C25" i="1"/>
  <c r="E25" i="1"/>
  <c r="C23" i="1"/>
  <c r="E23" i="2"/>
  <c r="F23" i="2"/>
  <c r="F25" i="2"/>
  <c r="D25" i="2"/>
  <c r="I25" i="2"/>
  <c r="E25" i="2"/>
  <c r="G25" i="2"/>
  <c r="H25" i="2"/>
  <c r="I23" i="2"/>
  <c r="G23" i="2"/>
  <c r="D23" i="2"/>
  <c r="F17" i="1"/>
  <c r="D17" i="1"/>
  <c r="G17" i="1"/>
  <c r="D15" i="1"/>
  <c r="I15" i="1"/>
  <c r="I17" i="1"/>
  <c r="E17" i="1"/>
  <c r="E15" i="1"/>
  <c r="D25" i="1"/>
  <c r="F15" i="1"/>
  <c r="G15" i="1"/>
  <c r="G12" i="4"/>
  <c r="F25" i="1"/>
  <c r="I25" i="1"/>
  <c r="H25" i="1"/>
  <c r="G25" i="1"/>
  <c r="H23" i="1"/>
  <c r="D23" i="1"/>
  <c r="G23" i="1"/>
  <c r="F23" i="1"/>
  <c r="I23" i="1"/>
  <c r="E23" i="1"/>
  <c r="F12" i="4"/>
  <c r="F32" i="2"/>
  <c r="G32" i="2"/>
  <c r="F32" i="1"/>
  <c r="F33" i="1"/>
  <c r="G32" i="1"/>
  <c r="F33" i="2"/>
  <c r="F26" i="4"/>
  <c r="F25" i="4"/>
  <c r="G25" i="4"/>
  <c r="G33" i="2"/>
  <c r="G26" i="4"/>
  <c r="G33" i="1"/>
  <c r="G13" i="4"/>
  <c r="F13" i="4"/>
  <c r="K33" i="1"/>
  <c r="K33" i="2"/>
</calcChain>
</file>

<file path=xl/sharedStrings.xml><?xml version="1.0" encoding="utf-8"?>
<sst xmlns="http://schemas.openxmlformats.org/spreadsheetml/2006/main" count="113" uniqueCount="43">
  <si>
    <t>Données :</t>
  </si>
  <si>
    <t>Altitude :</t>
  </si>
  <si>
    <t>Vent :</t>
  </si>
  <si>
    <t>+ de face</t>
  </si>
  <si>
    <t>dur</t>
  </si>
  <si>
    <t>Température extérieure :</t>
  </si>
  <si>
    <t>herbe</t>
  </si>
  <si>
    <t>Masse :</t>
  </si>
  <si>
    <t>Modélisation effet du vent :</t>
  </si>
  <si>
    <t>a</t>
  </si>
  <si>
    <t>b</t>
  </si>
  <si>
    <t>Std-20°C</t>
  </si>
  <si>
    <t>Std</t>
  </si>
  <si>
    <t>Std+20°C</t>
  </si>
  <si>
    <t>Résultats :</t>
  </si>
  <si>
    <t>Résultat brut :</t>
  </si>
  <si>
    <t>Prise en compte du vent :</t>
  </si>
  <si>
    <t>(en mètres)</t>
  </si>
  <si>
    <t>PERFORMANCE AU DECOLLAGE F-GPJL
 (volets 1er cran, plein moteur)</t>
  </si>
  <si>
    <t>²</t>
  </si>
  <si>
    <t>Herbe</t>
  </si>
  <si>
    <t>Dur</t>
  </si>
  <si>
    <t>HERBE</t>
  </si>
  <si>
    <t>Température ext. :</t>
  </si>
  <si>
    <t>Température ext.:</t>
  </si>
  <si>
    <t xml:space="preserve">Masse auto : </t>
  </si>
  <si>
    <t>Longueur piste:</t>
  </si>
  <si>
    <t xml:space="preserve">Herbe </t>
  </si>
  <si>
    <t>MASSE herbe</t>
  </si>
  <si>
    <t>Kilo</t>
  </si>
  <si>
    <t xml:space="preserve">Masse MAXI </t>
  </si>
  <si>
    <r>
      <t xml:space="preserve">Distance </t>
    </r>
    <r>
      <rPr>
        <b/>
        <sz val="10"/>
        <color rgb="FFFF0000"/>
        <rFont val="Verdana"/>
      </rPr>
      <t>sans</t>
    </r>
    <r>
      <rPr>
        <b/>
        <sz val="10"/>
        <color theme="0"/>
        <rFont val="Verdana"/>
      </rPr>
      <t xml:space="preserve"> vent</t>
    </r>
  </si>
  <si>
    <r>
      <t xml:space="preserve">Distance </t>
    </r>
    <r>
      <rPr>
        <b/>
        <sz val="10"/>
        <color rgb="FFFF0000"/>
        <rFont val="Verdana"/>
      </rPr>
      <t>avec</t>
    </r>
    <r>
      <rPr>
        <b/>
        <sz val="10"/>
        <color theme="0"/>
        <rFont val="Verdana"/>
      </rPr>
      <t xml:space="preserve"> vent</t>
    </r>
  </si>
  <si>
    <t>de face</t>
  </si>
  <si>
    <r>
      <t xml:space="preserve">Masse maxi </t>
    </r>
    <r>
      <rPr>
        <b/>
        <sz val="10"/>
        <color rgb="FFFF0000"/>
        <rFont val="Verdana"/>
      </rPr>
      <t>sans</t>
    </r>
    <r>
      <rPr>
        <b/>
        <sz val="10"/>
        <color theme="0"/>
        <rFont val="Verdana"/>
      </rPr>
      <t xml:space="preserve"> vent</t>
    </r>
  </si>
  <si>
    <r>
      <t>Masse maxi</t>
    </r>
    <r>
      <rPr>
        <b/>
        <sz val="10"/>
        <color rgb="FFFF0000"/>
        <rFont val="Verdana"/>
      </rPr>
      <t xml:space="preserve"> avec</t>
    </r>
    <r>
      <rPr>
        <b/>
        <sz val="10"/>
        <color theme="0"/>
        <rFont val="Verdana"/>
      </rPr>
      <t xml:space="preserve"> vent</t>
    </r>
  </si>
  <si>
    <r>
      <t xml:space="preserve">Calcul de la </t>
    </r>
    <r>
      <rPr>
        <b/>
        <i/>
        <sz val="14"/>
        <rFont val="Verdana"/>
      </rPr>
      <t>LONGUEUR DE PISTE MINI</t>
    </r>
    <r>
      <rPr>
        <i/>
        <sz val="14"/>
        <rFont val="Verdana"/>
      </rPr>
      <t xml:space="preserve"> en fonction de la charge actuelle</t>
    </r>
  </si>
  <si>
    <t>BETON</t>
  </si>
  <si>
    <t>Longueur de piste MINI(en mètres)</t>
  </si>
  <si>
    <t>MASSE Béton</t>
  </si>
  <si>
    <r>
      <rPr>
        <i/>
        <sz val="14"/>
        <rFont val="Verdana"/>
      </rPr>
      <t xml:space="preserve">Calcul de la </t>
    </r>
    <r>
      <rPr>
        <b/>
        <i/>
        <sz val="14"/>
        <rFont val="Verdana"/>
      </rPr>
      <t>CHARGE MAXI</t>
    </r>
    <r>
      <rPr>
        <i/>
        <sz val="14"/>
        <rFont val="Verdana"/>
      </rPr>
      <t xml:space="preserve"> en fonction de la longueur de piste (TODA)</t>
    </r>
  </si>
  <si>
    <r>
      <rPr>
        <b/>
        <sz val="10"/>
        <rFont val="Verdana"/>
      </rPr>
      <t>TODA p</t>
    </r>
    <r>
      <rPr>
        <b/>
        <sz val="10"/>
        <rFont val="Verdana"/>
        <family val="2"/>
      </rPr>
      <t xml:space="preserve">iste </t>
    </r>
    <r>
      <rPr>
        <b/>
        <sz val="10"/>
        <color rgb="FF00B050"/>
        <rFont val="Verdana"/>
        <family val="2"/>
      </rPr>
      <t xml:space="preserve">Herbe </t>
    </r>
    <r>
      <rPr>
        <i/>
        <sz val="10"/>
        <rFont val="Verdana"/>
        <family val="2"/>
      </rPr>
      <t>(m)</t>
    </r>
    <r>
      <rPr>
        <b/>
        <sz val="10"/>
        <rFont val="Verdana"/>
      </rPr>
      <t xml:space="preserve"> : </t>
    </r>
  </si>
  <si>
    <r>
      <t xml:space="preserve">TODA piste Béton </t>
    </r>
    <r>
      <rPr>
        <i/>
        <sz val="10"/>
        <rFont val="Verdana"/>
        <family val="2"/>
      </rPr>
      <t>(m)</t>
    </r>
    <r>
      <rPr>
        <b/>
        <sz val="10"/>
        <rFont val="Verdana"/>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</si>
</sst>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__\f\t;\-##,##0__\f\t"/>
    <numFmt numFmtId="165" formatCode="##,##0__\K\t;\-##,##0__\K\t"/>
    <numFmt numFmtId="166" formatCode="##0_ \°\C;\-##0_ \°\C"/>
    <numFmt numFmtId="167" formatCode="##,##0__\K\g"/>
    <numFmt numFmtId="168" formatCode="##,##0__\m"/>
  </numFmts>
  <fonts count="28" x14ac:knownFonts="1">
    <font>
      <sz val="11"/>
      <color theme="1"/>
      <name val="Calibri"/>
      <family val="2"/>
      <scheme val="minor"/>
    </font>
    <font>
      <sz val="11"/>
      <color theme="0"/>
      <name val="Calibri"/>
      <family val="2"/>
      <scheme val="minor"/>
    </font>
    <font>
      <b/>
      <i/>
      <sz val="14"/>
      <name val="Verdana"/>
    </font>
    <font>
      <i/>
      <sz val="14"/>
      <name val="Verdana"/>
    </font>
    <font>
      <b/>
      <sz val="10"/>
      <name val="Verdana"/>
    </font>
    <font>
      <b/>
      <i/>
      <sz val="18"/>
      <name val="Verdana"/>
    </font>
    <font>
      <b/>
      <sz val="10"/>
      <color indexed="8"/>
      <name val="Verdana"/>
    </font>
    <font>
      <sz val="10"/>
      <color indexed="12"/>
      <name val="Verdana"/>
    </font>
    <font>
      <sz val="9"/>
      <name val="Verdana"/>
    </font>
    <font>
      <sz val="11"/>
      <name val="Calibri"/>
      <family val="2"/>
      <scheme val="minor"/>
    </font>
    <font>
      <b/>
      <i/>
      <sz val="14"/>
      <name val="Verdana"/>
      <family val="2"/>
    </font>
    <font>
      <b/>
      <sz val="10"/>
      <name val="Verdana"/>
      <family val="2"/>
    </font>
    <font>
      <sz val="10"/>
      <name val="Verdana"/>
      <family val="2"/>
    </font>
    <font>
      <b/>
      <sz val="10"/>
      <color theme="0"/>
      <name val="Verdana"/>
    </font>
    <font>
      <b/>
      <i/>
      <sz val="18"/>
      <color theme="0"/>
      <name val="Verdana"/>
    </font>
    <font>
      <b/>
      <sz val="12"/>
      <color theme="0"/>
      <name val="Verdana"/>
    </font>
    <font>
      <i/>
      <sz val="10"/>
      <color theme="0"/>
      <name val="Verdana"/>
    </font>
    <font>
      <b/>
      <sz val="10"/>
      <color theme="0"/>
      <name val="Verdana"/>
      <family val="2"/>
    </font>
    <font>
      <i/>
      <sz val="10"/>
      <color theme="0"/>
      <name val="Verdana"/>
      <family val="2"/>
    </font>
    <font>
      <i/>
      <sz val="10"/>
      <name val="Verdana"/>
      <family val="2"/>
    </font>
    <font>
      <b/>
      <sz val="10"/>
      <color rgb="FF92D050"/>
      <name val="Verdana"/>
      <family val="2"/>
    </font>
    <font>
      <b/>
      <sz val="12"/>
      <color rgb="FF92D050"/>
      <name val="Verdana"/>
      <family val="2"/>
    </font>
    <font>
      <b/>
      <sz val="10"/>
      <color theme="0" tint="-0.14999847407452621"/>
      <name val="Verdana"/>
      <family val="2"/>
    </font>
    <font>
      <b/>
      <sz val="12"/>
      <color theme="0" tint="-0.14999847407452621"/>
      <name val="Verdana"/>
      <family val="2"/>
    </font>
    <font>
      <i/>
      <sz val="8"/>
      <color theme="0"/>
      <name val="Verdana"/>
      <family val="2"/>
    </font>
    <font>
      <b/>
      <sz val="10"/>
      <color rgb="FF00B050"/>
      <name val="Verdana"/>
      <family val="2"/>
    </font>
    <font>
      <b/>
      <sz val="10"/>
      <color rgb="FFFF0000"/>
      <name val="Verdana"/>
    </font>
    <font>
      <b/>
      <sz val="11"/>
      <color theme="1"/>
      <name val="Calibri"/>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00B050"/>
        <bgColor indexed="64"/>
      </patternFill>
    </fill>
  </fills>
  <borders count="5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dotted">
        <color auto="1"/>
      </right>
      <top/>
      <bottom style="medium">
        <color auto="1"/>
      </bottom>
      <diagonal/>
    </border>
    <border>
      <left style="dotted">
        <color auto="1"/>
      </left>
      <right style="thin">
        <color auto="1"/>
      </right>
      <top/>
      <bottom style="medium">
        <color auto="1"/>
      </bottom>
      <diagonal/>
    </border>
    <border>
      <left style="thin">
        <color auto="1"/>
      </left>
      <right style="dotted">
        <color auto="1"/>
      </right>
      <top/>
      <bottom style="medium">
        <color auto="1"/>
      </bottom>
      <diagonal/>
    </border>
    <border>
      <left style="dotted">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thin">
        <color auto="1"/>
      </right>
      <top style="medium">
        <color auto="1"/>
      </top>
      <bottom style="dotted">
        <color auto="1"/>
      </bottom>
      <diagonal/>
    </border>
    <border>
      <left style="thin">
        <color auto="1"/>
      </left>
      <right style="dotted">
        <color auto="1"/>
      </right>
      <top style="medium">
        <color auto="1"/>
      </top>
      <bottom style="dotted">
        <color auto="1"/>
      </bottom>
      <diagonal/>
    </border>
    <border>
      <left style="medium">
        <color auto="1"/>
      </left>
      <right style="medium">
        <color auto="1"/>
      </right>
      <top/>
      <bottom/>
      <diagonal/>
    </border>
    <border>
      <left style="medium">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dotted">
        <color auto="1"/>
      </bottom>
      <diagonal/>
    </border>
    <border>
      <left style="medium">
        <color auto="1"/>
      </left>
      <right style="medium">
        <color auto="1"/>
      </right>
      <top/>
      <bottom style="thin">
        <color auto="1"/>
      </bottom>
      <diagonal/>
    </border>
    <border>
      <left style="medium">
        <color auto="1"/>
      </left>
      <right style="dotted">
        <color auto="1"/>
      </right>
      <top style="dotted">
        <color auto="1"/>
      </top>
      <bottom style="thin">
        <color auto="1"/>
      </bottom>
      <diagonal/>
    </border>
    <border>
      <left style="dotted">
        <color auto="1"/>
      </left>
      <right style="medium">
        <color auto="1"/>
      </right>
      <top style="dotted">
        <color auto="1"/>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style="medium">
        <color auto="1"/>
      </left>
      <right style="medium">
        <color auto="1"/>
      </right>
      <top style="thin">
        <color auto="1"/>
      </top>
      <bottom/>
      <diagonal/>
    </border>
    <border>
      <left style="medium">
        <color auto="1"/>
      </left>
      <right style="dotted">
        <color auto="1"/>
      </right>
      <top style="thin">
        <color auto="1"/>
      </top>
      <bottom style="dotted">
        <color auto="1"/>
      </bottom>
      <diagonal/>
    </border>
    <border>
      <left style="dotted">
        <color auto="1"/>
      </left>
      <right style="medium">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thin">
        <color auto="1"/>
      </top>
      <bottom style="dotted">
        <color auto="1"/>
      </bottom>
      <diagonal/>
    </border>
    <border>
      <left style="medium">
        <color auto="1"/>
      </left>
      <right style="medium">
        <color auto="1"/>
      </right>
      <top/>
      <bottom style="medium">
        <color auto="1"/>
      </bottom>
      <diagonal/>
    </border>
    <border>
      <left style="medium">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dotted">
        <color auto="1"/>
      </left>
      <right style="thin">
        <color auto="1"/>
      </right>
      <top style="dotted">
        <color auto="1"/>
      </top>
      <bottom style="medium">
        <color auto="1"/>
      </bottom>
      <diagonal/>
    </border>
    <border>
      <left style="thin">
        <color auto="1"/>
      </left>
      <right style="dotted">
        <color auto="1"/>
      </right>
      <top style="dotted">
        <color auto="1"/>
      </top>
      <bottom style="medium">
        <color auto="1"/>
      </bottom>
      <diagonal/>
    </border>
    <border>
      <left/>
      <right style="medium">
        <color auto="1"/>
      </right>
      <top/>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thick">
        <color rgb="FFFFC000"/>
      </top>
      <bottom/>
      <diagonal/>
    </border>
    <border>
      <left style="thin">
        <color auto="1"/>
      </left>
      <right style="dotted">
        <color auto="1"/>
      </right>
      <top/>
      <bottom/>
      <diagonal/>
    </border>
    <border>
      <left style="dotted">
        <color auto="1"/>
      </left>
      <right style="thin">
        <color auto="1"/>
      </right>
      <top/>
      <bottom/>
      <diagonal/>
    </border>
    <border>
      <left style="medium">
        <color auto="1"/>
      </left>
      <right style="dotted">
        <color auto="1"/>
      </right>
      <top/>
      <bottom/>
      <diagonal/>
    </border>
    <border>
      <left style="dotted">
        <color auto="1"/>
      </left>
      <right style="medium">
        <color auto="1"/>
      </right>
      <top/>
      <bottom/>
      <diagonal/>
    </border>
    <border>
      <left style="thin">
        <color auto="1"/>
      </left>
      <right style="dotted">
        <color auto="1"/>
      </right>
      <top style="dotted">
        <color auto="1"/>
      </top>
      <bottom/>
      <diagonal/>
    </border>
    <border>
      <left style="dotted">
        <color auto="1"/>
      </left>
      <right style="thin">
        <color auto="1"/>
      </right>
      <top style="dotted">
        <color auto="1"/>
      </top>
      <bottom/>
      <diagonal/>
    </border>
    <border>
      <left style="thin">
        <color auto="1"/>
      </left>
      <right style="dotted">
        <color auto="1"/>
      </right>
      <top/>
      <bottom style="dotted">
        <color auto="1"/>
      </bottom>
      <diagonal/>
    </border>
    <border>
      <left style="dotted">
        <color auto="1"/>
      </left>
      <right style="thin">
        <color auto="1"/>
      </right>
      <top/>
      <bottom style="dotted">
        <color auto="1"/>
      </bottom>
      <diagonal/>
    </border>
  </borders>
  <cellStyleXfs count="1">
    <xf numFmtId="0" fontId="0" fillId="0" borderId="0"/>
  </cellStyleXfs>
  <cellXfs count="195">
    <xf numFmtId="0" fontId="0" fillId="0" borderId="0" xfId="0"/>
    <xf numFmtId="0" fontId="3" fillId="2" borderId="0" xfId="0" applyFont="1" applyFill="1" applyProtection="1"/>
    <xf numFmtId="0" fontId="3" fillId="0" borderId="0" xfId="0" applyFont="1" applyProtection="1"/>
    <xf numFmtId="0" fontId="4" fillId="2" borderId="0" xfId="0" applyFont="1" applyFill="1" applyProtection="1"/>
    <xf numFmtId="0" fontId="0" fillId="2" borderId="0" xfId="0" applyFill="1" applyProtection="1"/>
    <xf numFmtId="0" fontId="4" fillId="2" borderId="0" xfId="0" applyFont="1" applyFill="1" applyAlignment="1" applyProtection="1">
      <alignment horizontal="right"/>
    </xf>
    <xf numFmtId="0" fontId="0" fillId="0" borderId="0" xfId="0" applyProtection="1"/>
    <xf numFmtId="0" fontId="4" fillId="3" borderId="1" xfId="0" applyFont="1" applyFill="1" applyBorder="1" applyProtection="1"/>
    <xf numFmtId="0" fontId="0" fillId="3" borderId="2" xfId="0" applyFill="1" applyBorder="1" applyProtection="1"/>
    <xf numFmtId="0" fontId="4" fillId="3" borderId="2" xfId="0" applyFont="1" applyFill="1" applyBorder="1" applyAlignment="1" applyProtection="1">
      <alignment horizontal="right"/>
    </xf>
    <xf numFmtId="0" fontId="0" fillId="3" borderId="3" xfId="0" applyFill="1" applyBorder="1" applyProtection="1"/>
    <xf numFmtId="0" fontId="1" fillId="2" borderId="0" xfId="0" applyFont="1" applyFill="1" applyProtection="1"/>
    <xf numFmtId="0" fontId="1" fillId="0" borderId="0" xfId="0" applyFont="1" applyProtection="1"/>
    <xf numFmtId="0" fontId="0" fillId="3" borderId="0" xfId="0" applyFill="1" applyBorder="1" applyProtection="1"/>
    <xf numFmtId="0" fontId="4" fillId="3" borderId="5" xfId="0" applyFont="1" applyFill="1" applyBorder="1" applyProtection="1"/>
    <xf numFmtId="0" fontId="4" fillId="3" borderId="6" xfId="0" applyFont="1" applyFill="1" applyBorder="1" applyProtection="1"/>
    <xf numFmtId="0" fontId="0" fillId="3" borderId="7" xfId="0" quotePrefix="1" applyFill="1" applyBorder="1" applyProtection="1"/>
    <xf numFmtId="0" fontId="4" fillId="3" borderId="8" xfId="0" applyFont="1" applyFill="1" applyBorder="1" applyProtection="1"/>
    <xf numFmtId="0" fontId="4" fillId="3" borderId="9" xfId="0" applyFont="1" applyFill="1" applyBorder="1" applyProtection="1"/>
    <xf numFmtId="0" fontId="0" fillId="3" borderId="8" xfId="0" applyFill="1" applyBorder="1" applyProtection="1"/>
    <xf numFmtId="0" fontId="0" fillId="3" borderId="10" xfId="0" quotePrefix="1" applyFill="1" applyBorder="1" applyProtection="1"/>
    <xf numFmtId="0" fontId="4" fillId="3" borderId="11" xfId="0" applyFont="1" applyFill="1" applyBorder="1" applyProtection="1"/>
    <xf numFmtId="0" fontId="4" fillId="3" borderId="12" xfId="0" applyFont="1" applyFill="1" applyBorder="1" applyProtection="1"/>
    <xf numFmtId="0" fontId="0" fillId="3" borderId="13" xfId="0" applyFill="1" applyBorder="1" applyProtection="1"/>
    <xf numFmtId="0" fontId="4" fillId="3" borderId="14" xfId="0" applyFont="1" applyFill="1" applyBorder="1" applyProtection="1"/>
    <xf numFmtId="0" fontId="0" fillId="3" borderId="15" xfId="0" applyFill="1" applyBorder="1" applyProtection="1"/>
    <xf numFmtId="0" fontId="4" fillId="3" borderId="15" xfId="0" applyFont="1" applyFill="1" applyBorder="1" applyAlignment="1" applyProtection="1">
      <alignment horizontal="right"/>
    </xf>
    <xf numFmtId="0" fontId="0" fillId="3" borderId="16" xfId="0" applyFill="1" applyBorder="1" applyProtection="1"/>
    <xf numFmtId="0" fontId="4" fillId="2" borderId="17" xfId="0" applyFont="1" applyFill="1" applyBorder="1" applyAlignment="1" applyProtection="1">
      <alignment horizontal="center"/>
    </xf>
    <xf numFmtId="0" fontId="4" fillId="2" borderId="18" xfId="0" applyFont="1" applyFill="1" applyBorder="1" applyAlignment="1" applyProtection="1">
      <alignment horizontal="center"/>
    </xf>
    <xf numFmtId="0" fontId="4" fillId="2" borderId="19" xfId="0" applyFont="1" applyFill="1" applyBorder="1" applyAlignment="1" applyProtection="1">
      <alignment horizontal="center"/>
    </xf>
    <xf numFmtId="0" fontId="4" fillId="2" borderId="20" xfId="0" applyFont="1" applyFill="1" applyBorder="1" applyAlignment="1" applyProtection="1">
      <alignment horizontal="center"/>
    </xf>
    <xf numFmtId="0" fontId="6" fillId="2" borderId="21" xfId="0" applyFont="1" applyFill="1" applyBorder="1" applyProtection="1"/>
    <xf numFmtId="0" fontId="0" fillId="2" borderId="22" xfId="0" applyFill="1" applyBorder="1" applyProtection="1"/>
    <xf numFmtId="166" fontId="4" fillId="2" borderId="23" xfId="0" applyNumberFormat="1" applyFont="1" applyFill="1" applyBorder="1" applyAlignment="1" applyProtection="1">
      <alignment horizontal="center"/>
    </xf>
    <xf numFmtId="1" fontId="0" fillId="2" borderId="22" xfId="0" applyNumberFormat="1" applyFill="1" applyBorder="1" applyAlignment="1" applyProtection="1">
      <alignment horizontal="center"/>
    </xf>
    <xf numFmtId="1" fontId="0" fillId="2" borderId="24" xfId="0" applyNumberFormat="1" applyFill="1" applyBorder="1" applyAlignment="1" applyProtection="1">
      <alignment horizontal="center"/>
    </xf>
    <xf numFmtId="1" fontId="0" fillId="2" borderId="25" xfId="0" applyNumberFormat="1" applyFill="1" applyBorder="1" applyAlignment="1" applyProtection="1">
      <alignment horizontal="center"/>
    </xf>
    <xf numFmtId="1" fontId="0" fillId="2" borderId="23" xfId="0" applyNumberFormat="1" applyFill="1" applyBorder="1" applyAlignment="1" applyProtection="1">
      <alignment horizontal="center"/>
    </xf>
    <xf numFmtId="164" fontId="6" fillId="2" borderId="26" xfId="0" applyNumberFormat="1" applyFont="1" applyFill="1" applyBorder="1" applyAlignment="1" applyProtection="1">
      <alignment horizontal="center"/>
    </xf>
    <xf numFmtId="0" fontId="0" fillId="2" borderId="27" xfId="0" applyFill="1" applyBorder="1" applyProtection="1"/>
    <xf numFmtId="166" fontId="4" fillId="2" borderId="28" xfId="0" applyNumberFormat="1" applyFont="1" applyFill="1" applyBorder="1" applyAlignment="1" applyProtection="1">
      <alignment horizontal="center"/>
    </xf>
    <xf numFmtId="1" fontId="0" fillId="2" borderId="27" xfId="0" applyNumberFormat="1" applyFill="1" applyBorder="1" applyAlignment="1" applyProtection="1">
      <alignment horizontal="center"/>
    </xf>
    <xf numFmtId="1" fontId="0" fillId="2" borderId="29" xfId="0" applyNumberFormat="1" applyFill="1" applyBorder="1" applyAlignment="1" applyProtection="1">
      <alignment horizontal="center"/>
    </xf>
    <xf numFmtId="1" fontId="0" fillId="2" borderId="30" xfId="0" applyNumberFormat="1" applyFill="1" applyBorder="1" applyAlignment="1" applyProtection="1">
      <alignment horizontal="center"/>
    </xf>
    <xf numFmtId="1" fontId="0" fillId="2" borderId="28" xfId="0" applyNumberFormat="1" applyFill="1" applyBorder="1" applyAlignment="1" applyProtection="1">
      <alignment horizontal="center"/>
    </xf>
    <xf numFmtId="0" fontId="6" fillId="2" borderId="31" xfId="0" applyFont="1" applyFill="1" applyBorder="1" applyProtection="1"/>
    <xf numFmtId="0" fontId="0" fillId="2" borderId="32" xfId="0" applyFill="1" applyBorder="1" applyProtection="1"/>
    <xf numFmtId="166" fontId="4" fillId="2" borderId="33" xfId="0" applyNumberFormat="1" applyFont="1" applyFill="1" applyBorder="1" applyAlignment="1" applyProtection="1">
      <alignment horizontal="center"/>
    </xf>
    <xf numFmtId="1" fontId="0" fillId="2" borderId="32" xfId="0" applyNumberFormat="1" applyFill="1" applyBorder="1" applyAlignment="1" applyProtection="1">
      <alignment horizontal="center"/>
    </xf>
    <xf numFmtId="1" fontId="0" fillId="2" borderId="34" xfId="0" applyNumberFormat="1" applyFill="1" applyBorder="1" applyAlignment="1" applyProtection="1">
      <alignment horizontal="center"/>
    </xf>
    <xf numFmtId="1" fontId="0" fillId="2" borderId="35" xfId="0" applyNumberFormat="1" applyFill="1" applyBorder="1" applyAlignment="1" applyProtection="1">
      <alignment horizontal="center"/>
    </xf>
    <xf numFmtId="1" fontId="0" fillId="2" borderId="33" xfId="0" applyNumberFormat="1" applyFill="1" applyBorder="1" applyAlignment="1" applyProtection="1">
      <alignment horizontal="center"/>
    </xf>
    <xf numFmtId="0" fontId="6" fillId="2" borderId="36" xfId="0" applyFont="1" applyFill="1" applyBorder="1" applyProtection="1"/>
    <xf numFmtId="0" fontId="0" fillId="2" borderId="37" xfId="0" applyFill="1" applyBorder="1" applyProtection="1"/>
    <xf numFmtId="166" fontId="4" fillId="2" borderId="38" xfId="0" applyNumberFormat="1" applyFont="1" applyFill="1" applyBorder="1" applyAlignment="1" applyProtection="1">
      <alignment horizontal="center"/>
    </xf>
    <xf numFmtId="1" fontId="0" fillId="2" borderId="37" xfId="0" applyNumberFormat="1" applyFill="1" applyBorder="1" applyAlignment="1" applyProtection="1">
      <alignment horizontal="center"/>
    </xf>
    <xf numFmtId="1" fontId="0" fillId="2" borderId="39" xfId="0" applyNumberFormat="1" applyFill="1" applyBorder="1" applyAlignment="1" applyProtection="1">
      <alignment horizontal="center"/>
    </xf>
    <xf numFmtId="1" fontId="0" fillId="2" borderId="40" xfId="0" applyNumberFormat="1" applyFill="1" applyBorder="1" applyAlignment="1" applyProtection="1">
      <alignment horizontal="center"/>
    </xf>
    <xf numFmtId="1" fontId="0" fillId="2" borderId="38" xfId="0" applyNumberFormat="1" applyFill="1" applyBorder="1" applyAlignment="1" applyProtection="1">
      <alignment horizontal="center"/>
    </xf>
    <xf numFmtId="0" fontId="9" fillId="0" borderId="0" xfId="0" applyFont="1" applyProtection="1"/>
    <xf numFmtId="0" fontId="6" fillId="2" borderId="41" xfId="0" applyFont="1" applyFill="1" applyBorder="1" applyProtection="1"/>
    <xf numFmtId="0" fontId="0" fillId="2" borderId="42" xfId="0" applyFill="1" applyBorder="1" applyProtection="1"/>
    <xf numFmtId="166" fontId="4" fillId="2" borderId="43" xfId="0" applyNumberFormat="1" applyFont="1" applyFill="1" applyBorder="1" applyAlignment="1" applyProtection="1">
      <alignment horizontal="center"/>
    </xf>
    <xf numFmtId="1" fontId="0" fillId="2" borderId="42" xfId="0" applyNumberFormat="1" applyFill="1" applyBorder="1" applyAlignment="1" applyProtection="1">
      <alignment horizontal="center"/>
    </xf>
    <xf numFmtId="1" fontId="0" fillId="2" borderId="44" xfId="0" applyNumberFormat="1" applyFill="1" applyBorder="1" applyAlignment="1" applyProtection="1">
      <alignment horizontal="center"/>
    </xf>
    <xf numFmtId="1" fontId="0" fillId="2" borderId="45" xfId="0" applyNumberFormat="1" applyFill="1" applyBorder="1" applyAlignment="1" applyProtection="1">
      <alignment horizontal="center"/>
    </xf>
    <xf numFmtId="1" fontId="0" fillId="2" borderId="43" xfId="0" applyNumberFormat="1" applyFill="1" applyBorder="1" applyAlignment="1" applyProtection="1">
      <alignment horizontal="center"/>
    </xf>
    <xf numFmtId="0" fontId="6" fillId="2" borderId="0" xfId="0" applyFont="1" applyFill="1" applyBorder="1" applyProtection="1"/>
    <xf numFmtId="0" fontId="0" fillId="2" borderId="0" xfId="0" applyFill="1" applyBorder="1" applyProtection="1"/>
    <xf numFmtId="166" fontId="4" fillId="2" borderId="0" xfId="0" applyNumberFormat="1" applyFont="1" applyFill="1" applyBorder="1" applyAlignment="1" applyProtection="1">
      <alignment horizontal="right"/>
    </xf>
    <xf numFmtId="1" fontId="0" fillId="2" borderId="0" xfId="0" applyNumberFormat="1" applyFill="1" applyBorder="1" applyAlignment="1" applyProtection="1">
      <alignment horizontal="center"/>
    </xf>
    <xf numFmtId="1" fontId="7" fillId="2" borderId="0" xfId="0" applyNumberFormat="1" applyFont="1" applyFill="1" applyBorder="1" applyAlignment="1" applyProtection="1">
      <alignment horizontal="center"/>
    </xf>
    <xf numFmtId="0" fontId="8" fillId="0" borderId="0" xfId="0" applyFont="1" applyProtection="1"/>
    <xf numFmtId="0" fontId="4" fillId="0" borderId="0" xfId="0" applyFont="1" applyProtection="1"/>
    <xf numFmtId="0" fontId="4" fillId="0" borderId="0" xfId="0" applyFont="1" applyAlignment="1" applyProtection="1">
      <alignment horizontal="right"/>
    </xf>
    <xf numFmtId="0" fontId="11" fillId="3" borderId="36" xfId="0" applyFont="1" applyFill="1" applyBorder="1" applyProtection="1"/>
    <xf numFmtId="0" fontId="11" fillId="3" borderId="37" xfId="0" applyFont="1" applyFill="1" applyBorder="1" applyProtection="1"/>
    <xf numFmtId="166" fontId="11" fillId="3" borderId="38" xfId="0" applyNumberFormat="1" applyFont="1" applyFill="1" applyBorder="1" applyAlignment="1" applyProtection="1">
      <alignment horizontal="center"/>
    </xf>
    <xf numFmtId="1" fontId="11" fillId="3" borderId="37" xfId="0" applyNumberFormat="1" applyFont="1" applyFill="1" applyBorder="1" applyAlignment="1" applyProtection="1">
      <alignment horizontal="center"/>
    </xf>
    <xf numFmtId="1" fontId="11" fillId="3" borderId="39" xfId="0" applyNumberFormat="1" applyFont="1" applyFill="1" applyBorder="1" applyAlignment="1" applyProtection="1">
      <alignment horizontal="center"/>
    </xf>
    <xf numFmtId="1" fontId="11" fillId="3" borderId="40" xfId="0" applyNumberFormat="1" applyFont="1" applyFill="1" applyBorder="1" applyAlignment="1" applyProtection="1">
      <alignment horizontal="center"/>
    </xf>
    <xf numFmtId="1" fontId="11" fillId="3" borderId="38" xfId="0" applyNumberFormat="1" applyFont="1" applyFill="1" applyBorder="1" applyAlignment="1" applyProtection="1">
      <alignment horizontal="center"/>
    </xf>
    <xf numFmtId="0" fontId="11" fillId="3" borderId="26" xfId="0" applyFont="1" applyFill="1" applyBorder="1" applyProtection="1"/>
    <xf numFmtId="0" fontId="11" fillId="3" borderId="27" xfId="0" applyFont="1" applyFill="1" applyBorder="1" applyProtection="1"/>
    <xf numFmtId="166" fontId="11" fillId="3" borderId="28" xfId="0" applyNumberFormat="1" applyFont="1" applyFill="1" applyBorder="1" applyAlignment="1" applyProtection="1">
      <alignment horizontal="center"/>
    </xf>
    <xf numFmtId="1" fontId="11" fillId="3" borderId="27" xfId="0" applyNumberFormat="1" applyFont="1" applyFill="1" applyBorder="1" applyAlignment="1" applyProtection="1">
      <alignment horizontal="center"/>
    </xf>
    <xf numFmtId="1" fontId="11" fillId="3" borderId="29" xfId="0" applyNumberFormat="1" applyFont="1" applyFill="1" applyBorder="1" applyAlignment="1" applyProtection="1">
      <alignment horizontal="center"/>
    </xf>
    <xf numFmtId="1" fontId="11" fillId="3" borderId="30" xfId="0" applyNumberFormat="1" applyFont="1" applyFill="1" applyBorder="1" applyAlignment="1" applyProtection="1">
      <alignment horizontal="center"/>
    </xf>
    <xf numFmtId="1" fontId="11" fillId="3" borderId="28" xfId="0" applyNumberFormat="1" applyFont="1" applyFill="1" applyBorder="1" applyAlignment="1" applyProtection="1">
      <alignment horizontal="center"/>
    </xf>
    <xf numFmtId="164" fontId="11" fillId="3" borderId="26" xfId="0" applyNumberFormat="1" applyFont="1" applyFill="1" applyBorder="1" applyAlignment="1" applyProtection="1">
      <alignment horizontal="center"/>
    </xf>
    <xf numFmtId="0" fontId="11" fillId="3" borderId="31" xfId="0" applyFont="1" applyFill="1" applyBorder="1" applyProtection="1"/>
    <xf numFmtId="0" fontId="11" fillId="3" borderId="32" xfId="0" applyFont="1" applyFill="1" applyBorder="1" applyProtection="1"/>
    <xf numFmtId="166" fontId="11" fillId="3" borderId="33" xfId="0" applyNumberFormat="1" applyFont="1" applyFill="1" applyBorder="1" applyAlignment="1" applyProtection="1">
      <alignment horizontal="center"/>
    </xf>
    <xf numFmtId="1" fontId="11" fillId="3" borderId="32" xfId="0" applyNumberFormat="1" applyFont="1" applyFill="1" applyBorder="1" applyAlignment="1" applyProtection="1">
      <alignment horizontal="center"/>
    </xf>
    <xf numFmtId="1" fontId="11" fillId="3" borderId="34" xfId="0" applyNumberFormat="1" applyFont="1" applyFill="1" applyBorder="1" applyAlignment="1" applyProtection="1">
      <alignment horizontal="center"/>
    </xf>
    <xf numFmtId="1" fontId="11" fillId="3" borderId="35" xfId="0" applyNumberFormat="1" applyFont="1" applyFill="1" applyBorder="1" applyAlignment="1" applyProtection="1">
      <alignment horizontal="center"/>
    </xf>
    <xf numFmtId="1" fontId="11" fillId="3" borderId="33" xfId="0" applyNumberFormat="1" applyFont="1" applyFill="1" applyBorder="1" applyAlignment="1" applyProtection="1">
      <alignment horizontal="center"/>
    </xf>
    <xf numFmtId="0" fontId="11" fillId="3" borderId="19" xfId="0" applyFont="1" applyFill="1" applyBorder="1" applyAlignment="1" applyProtection="1">
      <alignment horizontal="center"/>
    </xf>
    <xf numFmtId="0" fontId="11" fillId="3" borderId="18" xfId="0" applyFont="1" applyFill="1" applyBorder="1" applyAlignment="1" applyProtection="1">
      <alignment horizontal="center"/>
    </xf>
    <xf numFmtId="1" fontId="12" fillId="3" borderId="25" xfId="0" applyNumberFormat="1" applyFont="1" applyFill="1" applyBorder="1" applyAlignment="1" applyProtection="1">
      <alignment horizontal="center"/>
    </xf>
    <xf numFmtId="1" fontId="12" fillId="3" borderId="24" xfId="0" applyNumberFormat="1" applyFont="1" applyFill="1" applyBorder="1" applyAlignment="1" applyProtection="1">
      <alignment horizontal="center"/>
    </xf>
    <xf numFmtId="1" fontId="12" fillId="3" borderId="30" xfId="0" applyNumberFormat="1" applyFont="1" applyFill="1" applyBorder="1" applyAlignment="1" applyProtection="1">
      <alignment horizontal="center"/>
    </xf>
    <xf numFmtId="1" fontId="12" fillId="3" borderId="29" xfId="0" applyNumberFormat="1" applyFont="1" applyFill="1" applyBorder="1" applyAlignment="1" applyProtection="1">
      <alignment horizontal="center"/>
    </xf>
    <xf numFmtId="1" fontId="12" fillId="3" borderId="35" xfId="0" applyNumberFormat="1" applyFont="1" applyFill="1" applyBorder="1" applyAlignment="1" applyProtection="1">
      <alignment horizontal="center"/>
    </xf>
    <xf numFmtId="1" fontId="12" fillId="3" borderId="34" xfId="0" applyNumberFormat="1" applyFont="1" applyFill="1" applyBorder="1" applyAlignment="1" applyProtection="1">
      <alignment horizontal="center"/>
    </xf>
    <xf numFmtId="1" fontId="12" fillId="3" borderId="40" xfId="0" applyNumberFormat="1" applyFont="1" applyFill="1" applyBorder="1" applyAlignment="1" applyProtection="1">
      <alignment horizontal="center"/>
    </xf>
    <xf numFmtId="1" fontId="12" fillId="3" borderId="39" xfId="0" applyNumberFormat="1" applyFont="1" applyFill="1" applyBorder="1" applyAlignment="1" applyProtection="1">
      <alignment horizontal="center"/>
    </xf>
    <xf numFmtId="1" fontId="12" fillId="3" borderId="45" xfId="0" applyNumberFormat="1" applyFont="1" applyFill="1" applyBorder="1" applyAlignment="1" applyProtection="1">
      <alignment horizontal="center"/>
    </xf>
    <xf numFmtId="1" fontId="12" fillId="3" borderId="44" xfId="0" applyNumberFormat="1" applyFont="1" applyFill="1" applyBorder="1" applyAlignment="1" applyProtection="1">
      <alignment horizontal="center"/>
    </xf>
    <xf numFmtId="0" fontId="13" fillId="4" borderId="1" xfId="0" applyFont="1" applyFill="1" applyBorder="1" applyProtection="1"/>
    <xf numFmtId="0" fontId="1" fillId="4" borderId="2" xfId="0" applyFont="1" applyFill="1" applyBorder="1" applyProtection="1"/>
    <xf numFmtId="0" fontId="13" fillId="4" borderId="2" xfId="0" applyFont="1" applyFill="1" applyBorder="1" applyAlignment="1" applyProtection="1">
      <alignment horizontal="right"/>
    </xf>
    <xf numFmtId="0" fontId="13" fillId="4" borderId="2" xfId="0" applyFont="1" applyFill="1" applyBorder="1" applyAlignment="1" applyProtection="1">
      <alignment horizontal="center"/>
    </xf>
    <xf numFmtId="0" fontId="1" fillId="4" borderId="3" xfId="0" applyFont="1" applyFill="1" applyBorder="1" applyProtection="1"/>
    <xf numFmtId="0" fontId="13" fillId="4" borderId="0" xfId="0" applyFont="1" applyFill="1" applyBorder="1" applyProtection="1"/>
    <xf numFmtId="1" fontId="15" fillId="4" borderId="0" xfId="0" applyNumberFormat="1" applyFont="1" applyFill="1" applyBorder="1" applyAlignment="1" applyProtection="1">
      <alignment horizontal="center"/>
    </xf>
    <xf numFmtId="0" fontId="13" fillId="4" borderId="0" xfId="0" applyFont="1" applyFill="1" applyBorder="1" applyAlignment="1" applyProtection="1">
      <alignment horizontal="center"/>
    </xf>
    <xf numFmtId="0" fontId="13" fillId="4" borderId="46" xfId="0" applyFont="1" applyFill="1" applyBorder="1" applyProtection="1"/>
    <xf numFmtId="165" fontId="13" fillId="4" borderId="0" xfId="0" applyNumberFormat="1" applyFont="1" applyFill="1" applyBorder="1" applyAlignment="1" applyProtection="1">
      <alignment horizontal="center"/>
    </xf>
    <xf numFmtId="0" fontId="16" fillId="4" borderId="14" xfId="0" applyFont="1" applyFill="1" applyBorder="1" applyAlignment="1" applyProtection="1">
      <alignment horizontal="center"/>
    </xf>
    <xf numFmtId="0" fontId="13" fillId="4" borderId="15" xfId="0" applyFont="1" applyFill="1" applyBorder="1" applyAlignment="1" applyProtection="1">
      <alignment horizontal="right"/>
    </xf>
    <xf numFmtId="0" fontId="1" fillId="4" borderId="15" xfId="0" applyFont="1" applyFill="1" applyBorder="1" applyProtection="1"/>
    <xf numFmtId="0" fontId="1" fillId="4" borderId="16" xfId="0" applyFont="1" applyFill="1" applyBorder="1" applyProtection="1"/>
    <xf numFmtId="0" fontId="4" fillId="2" borderId="5" xfId="0" applyFont="1" applyFill="1" applyBorder="1" applyAlignment="1" applyProtection="1">
      <alignment horizontal="right"/>
    </xf>
    <xf numFmtId="167" fontId="4" fillId="2" borderId="47" xfId="0" applyNumberFormat="1" applyFont="1" applyFill="1" applyBorder="1" applyAlignment="1" applyProtection="1">
      <alignment horizontal="left"/>
    </xf>
    <xf numFmtId="0" fontId="11" fillId="3" borderId="48" xfId="0" applyFont="1" applyFill="1" applyBorder="1" applyAlignment="1" applyProtection="1">
      <alignment horizontal="right"/>
    </xf>
    <xf numFmtId="167" fontId="11" fillId="3" borderId="47" xfId="0" applyNumberFormat="1" applyFont="1" applyFill="1" applyBorder="1" applyAlignment="1" applyProtection="1">
      <alignment horizontal="left"/>
    </xf>
    <xf numFmtId="0" fontId="4" fillId="2" borderId="48" xfId="0" applyFont="1" applyFill="1" applyBorder="1" applyAlignment="1" applyProtection="1">
      <alignment horizontal="right"/>
    </xf>
    <xf numFmtId="167" fontId="4" fillId="2" borderId="7" xfId="0" applyNumberFormat="1" applyFont="1" applyFill="1" applyBorder="1" applyAlignment="1" applyProtection="1">
      <alignment horizontal="left"/>
    </xf>
    <xf numFmtId="0" fontId="9" fillId="2" borderId="0" xfId="0" applyFont="1" applyFill="1" applyProtection="1"/>
    <xf numFmtId="0" fontId="9" fillId="2" borderId="0" xfId="0" applyFont="1" applyFill="1" applyAlignment="1" applyProtection="1">
      <alignment horizontal="center"/>
    </xf>
    <xf numFmtId="0" fontId="9" fillId="2" borderId="0" xfId="0" applyFont="1" applyFill="1" applyAlignment="1" applyProtection="1">
      <alignment horizontal="right"/>
    </xf>
    <xf numFmtId="0" fontId="17" fillId="4" borderId="46" xfId="0" applyFont="1" applyFill="1" applyBorder="1" applyProtection="1"/>
    <xf numFmtId="0" fontId="4" fillId="0" borderId="49" xfId="0" applyFont="1" applyBorder="1" applyProtection="1"/>
    <xf numFmtId="0" fontId="0" fillId="0" borderId="49" xfId="0" applyBorder="1" applyProtection="1"/>
    <xf numFmtId="0" fontId="4" fillId="0" borderId="49" xfId="0" applyFont="1" applyBorder="1" applyAlignment="1" applyProtection="1">
      <alignment horizontal="right"/>
    </xf>
    <xf numFmtId="0" fontId="11" fillId="3" borderId="11" xfId="0" applyFont="1" applyFill="1" applyBorder="1" applyProtection="1"/>
    <xf numFmtId="0" fontId="20" fillId="4" borderId="2" xfId="0" applyFont="1" applyFill="1" applyBorder="1" applyAlignment="1" applyProtection="1">
      <alignment horizontal="center"/>
    </xf>
    <xf numFmtId="1" fontId="21" fillId="4" borderId="0" xfId="0" applyNumberFormat="1" applyFont="1" applyFill="1" applyBorder="1" applyAlignment="1" applyProtection="1">
      <alignment horizontal="center"/>
    </xf>
    <xf numFmtId="1" fontId="23" fillId="4" borderId="0" xfId="0" applyNumberFormat="1" applyFont="1" applyFill="1" applyBorder="1" applyAlignment="1" applyProtection="1">
      <alignment horizontal="center"/>
    </xf>
    <xf numFmtId="0" fontId="0" fillId="3" borderId="9" xfId="0" applyFill="1" applyBorder="1" applyProtection="1"/>
    <xf numFmtId="0" fontId="4" fillId="3" borderId="12" xfId="0" applyFont="1" applyFill="1" applyBorder="1" applyAlignment="1" applyProtection="1">
      <alignment horizontal="center"/>
    </xf>
    <xf numFmtId="164" fontId="11" fillId="5" borderId="7" xfId="0" applyNumberFormat="1" applyFont="1" applyFill="1" applyBorder="1" applyAlignment="1" applyProtection="1">
      <alignment horizontal="center"/>
      <protection locked="0"/>
    </xf>
    <xf numFmtId="166" fontId="11" fillId="5" borderId="10" xfId="0" applyNumberFormat="1" applyFont="1" applyFill="1" applyBorder="1" applyAlignment="1" applyProtection="1">
      <alignment horizontal="center"/>
      <protection locked="0"/>
    </xf>
    <xf numFmtId="167" fontId="11" fillId="5" borderId="13" xfId="0" applyNumberFormat="1" applyFont="1" applyFill="1" applyBorder="1" applyAlignment="1" applyProtection="1">
      <alignment horizontal="center"/>
      <protection locked="0"/>
    </xf>
    <xf numFmtId="165" fontId="11" fillId="5" borderId="6" xfId="0" applyNumberFormat="1" applyFont="1" applyFill="1" applyBorder="1" applyAlignment="1" applyProtection="1">
      <alignment horizontal="center"/>
      <protection locked="0"/>
    </xf>
    <xf numFmtId="0" fontId="11" fillId="3" borderId="8" xfId="0" applyFont="1" applyFill="1" applyBorder="1" applyProtection="1"/>
    <xf numFmtId="0" fontId="11" fillId="5" borderId="13" xfId="0" applyNumberFormat="1" applyFont="1" applyFill="1" applyBorder="1" applyAlignment="1" applyProtection="1">
      <alignment horizontal="center"/>
      <protection locked="0"/>
    </xf>
    <xf numFmtId="0" fontId="22" fillId="4" borderId="2" xfId="0" applyFont="1" applyFill="1" applyBorder="1" applyAlignment="1" applyProtection="1">
      <alignment horizontal="center"/>
    </xf>
    <xf numFmtId="0" fontId="22" fillId="4" borderId="2" xfId="0" applyFont="1" applyFill="1" applyBorder="1" applyAlignment="1" applyProtection="1"/>
    <xf numFmtId="1" fontId="15" fillId="4" borderId="0" xfId="0" applyNumberFormat="1" applyFont="1" applyFill="1" applyBorder="1" applyAlignment="1" applyProtection="1"/>
    <xf numFmtId="0" fontId="13" fillId="4" borderId="0" xfId="0" applyFont="1" applyFill="1" applyBorder="1" applyAlignment="1" applyProtection="1"/>
    <xf numFmtId="0" fontId="0" fillId="4" borderId="2" xfId="0" applyFill="1" applyBorder="1" applyProtection="1"/>
    <xf numFmtId="0" fontId="16" fillId="4" borderId="15" xfId="0" applyFont="1" applyFill="1" applyBorder="1" applyAlignment="1" applyProtection="1">
      <alignment horizontal="center"/>
    </xf>
    <xf numFmtId="168" fontId="11" fillId="3" borderId="47" xfId="0" applyNumberFormat="1" applyFont="1" applyFill="1" applyBorder="1" applyAlignment="1" applyProtection="1">
      <alignment horizontal="left"/>
    </xf>
    <xf numFmtId="0" fontId="16" fillId="4" borderId="15" xfId="0" applyFont="1" applyFill="1" applyBorder="1" applyAlignment="1" applyProtection="1">
      <alignment horizontal="center"/>
    </xf>
    <xf numFmtId="0" fontId="11" fillId="3" borderId="50" xfId="0" applyFont="1" applyFill="1" applyBorder="1" applyAlignment="1" applyProtection="1">
      <alignment horizontal="center"/>
    </xf>
    <xf numFmtId="0" fontId="11" fillId="3" borderId="51" xfId="0" applyFont="1" applyFill="1" applyBorder="1" applyAlignment="1" applyProtection="1">
      <alignment horizontal="center"/>
    </xf>
    <xf numFmtId="0" fontId="4" fillId="2" borderId="52" xfId="0" applyFont="1" applyFill="1" applyBorder="1" applyAlignment="1" applyProtection="1">
      <alignment horizontal="center"/>
    </xf>
    <xf numFmtId="0" fontId="4" fillId="2" borderId="51" xfId="0" applyFont="1" applyFill="1" applyBorder="1" applyAlignment="1" applyProtection="1">
      <alignment horizontal="center"/>
    </xf>
    <xf numFmtId="0" fontId="4" fillId="2" borderId="50" xfId="0" applyFont="1" applyFill="1" applyBorder="1" applyAlignment="1" applyProtection="1">
      <alignment horizontal="center"/>
    </xf>
    <xf numFmtId="0" fontId="4" fillId="2" borderId="53" xfId="0" applyFont="1" applyFill="1" applyBorder="1" applyAlignment="1" applyProtection="1">
      <alignment horizontal="center"/>
    </xf>
    <xf numFmtId="1" fontId="12" fillId="3" borderId="56" xfId="0" applyNumberFormat="1" applyFont="1" applyFill="1" applyBorder="1" applyAlignment="1" applyProtection="1">
      <alignment horizontal="center"/>
    </xf>
    <xf numFmtId="1" fontId="12" fillId="3" borderId="57" xfId="0" applyNumberFormat="1" applyFont="1" applyFill="1" applyBorder="1" applyAlignment="1" applyProtection="1">
      <alignment horizontal="center"/>
    </xf>
    <xf numFmtId="1" fontId="12" fillId="3" borderId="54" xfId="0" applyNumberFormat="1" applyFont="1" applyFill="1" applyBorder="1" applyAlignment="1" applyProtection="1">
      <alignment horizontal="center"/>
    </xf>
    <xf numFmtId="1" fontId="12" fillId="3" borderId="55" xfId="0" applyNumberFormat="1" applyFont="1" applyFill="1" applyBorder="1" applyAlignment="1" applyProtection="1">
      <alignment horizontal="center"/>
    </xf>
    <xf numFmtId="164" fontId="11" fillId="3" borderId="7" xfId="0" applyNumberFormat="1" applyFont="1" applyFill="1" applyBorder="1" applyAlignment="1" applyProtection="1">
      <alignment horizontal="center"/>
    </xf>
    <xf numFmtId="165" fontId="11" fillId="3" borderId="6" xfId="0" applyNumberFormat="1" applyFont="1" applyFill="1" applyBorder="1" applyAlignment="1" applyProtection="1">
      <alignment horizontal="center"/>
    </xf>
    <xf numFmtId="166" fontId="11" fillId="3" borderId="10" xfId="0" applyNumberFormat="1" applyFont="1" applyFill="1" applyBorder="1" applyAlignment="1" applyProtection="1">
      <alignment horizontal="center"/>
    </xf>
    <xf numFmtId="167" fontId="11" fillId="3" borderId="13" xfId="0" applyNumberFormat="1" applyFont="1" applyFill="1" applyBorder="1" applyAlignment="1" applyProtection="1">
      <alignment horizontal="center"/>
    </xf>
    <xf numFmtId="168" fontId="11" fillId="3" borderId="13" xfId="0" applyNumberFormat="1" applyFont="1" applyFill="1" applyBorder="1" applyAlignment="1" applyProtection="1">
      <alignment horizontal="center"/>
    </xf>
    <xf numFmtId="168" fontId="11" fillId="3" borderId="12" xfId="0" applyNumberFormat="1" applyFont="1" applyFill="1" applyBorder="1" applyAlignment="1" applyProtection="1">
      <alignment horizontal="center"/>
    </xf>
    <xf numFmtId="0" fontId="4" fillId="3" borderId="13" xfId="0" applyFont="1" applyFill="1" applyBorder="1" applyAlignment="1" applyProtection="1"/>
    <xf numFmtId="3" fontId="12" fillId="3" borderId="25" xfId="0" applyNumberFormat="1" applyFont="1" applyFill="1" applyBorder="1" applyAlignment="1" applyProtection="1">
      <alignment horizontal="center"/>
    </xf>
    <xf numFmtId="3" fontId="12" fillId="3" borderId="24" xfId="0" applyNumberFormat="1" applyFont="1" applyFill="1" applyBorder="1" applyAlignment="1" applyProtection="1">
      <alignment horizontal="center"/>
    </xf>
    <xf numFmtId="3" fontId="12" fillId="3" borderId="30" xfId="0" applyNumberFormat="1" applyFont="1" applyFill="1" applyBorder="1" applyAlignment="1" applyProtection="1">
      <alignment horizontal="center"/>
    </xf>
    <xf numFmtId="3" fontId="12" fillId="3" borderId="29" xfId="0" applyNumberFormat="1" applyFont="1" applyFill="1" applyBorder="1" applyAlignment="1" applyProtection="1">
      <alignment horizontal="center"/>
    </xf>
    <xf numFmtId="3" fontId="12" fillId="3" borderId="54" xfId="0" applyNumberFormat="1" applyFont="1" applyFill="1" applyBorder="1" applyAlignment="1" applyProtection="1">
      <alignment horizontal="center"/>
    </xf>
    <xf numFmtId="3" fontId="12" fillId="3" borderId="55" xfId="0" applyNumberFormat="1" applyFont="1" applyFill="1" applyBorder="1" applyAlignment="1" applyProtection="1">
      <alignment horizontal="center"/>
    </xf>
    <xf numFmtId="0" fontId="27" fillId="3" borderId="7" xfId="0" quotePrefix="1" applyFont="1" applyFill="1" applyBorder="1" applyProtection="1"/>
    <xf numFmtId="0" fontId="18" fillId="4" borderId="15" xfId="0" applyFont="1" applyFill="1" applyBorder="1" applyAlignment="1" applyProtection="1">
      <alignment horizontal="center"/>
    </xf>
    <xf numFmtId="0" fontId="16" fillId="4" borderId="15" xfId="0" applyFont="1" applyFill="1" applyBorder="1" applyAlignment="1" applyProtection="1">
      <alignment horizontal="center"/>
    </xf>
    <xf numFmtId="0" fontId="2" fillId="7" borderId="15" xfId="0" applyFont="1" applyFill="1" applyBorder="1" applyAlignment="1" applyProtection="1">
      <alignment horizontal="center" vertical="center"/>
    </xf>
    <xf numFmtId="0" fontId="10" fillId="2" borderId="0" xfId="0" applyFont="1" applyFill="1" applyAlignment="1" applyProtection="1">
      <alignment horizontal="center" wrapText="1"/>
    </xf>
    <xf numFmtId="0" fontId="2" fillId="2" borderId="0" xfId="0" applyFont="1" applyFill="1" applyAlignment="1" applyProtection="1">
      <alignment horizontal="center" wrapText="1"/>
    </xf>
    <xf numFmtId="0" fontId="5" fillId="3" borderId="4"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3" fillId="6" borderId="15" xfId="0" applyFont="1" applyFill="1" applyBorder="1" applyAlignment="1" applyProtection="1">
      <alignment horizontal="center" vertical="center"/>
    </xf>
    <xf numFmtId="0" fontId="14" fillId="4" borderId="4" xfId="0" applyFont="1" applyFill="1" applyBorder="1" applyAlignment="1" applyProtection="1">
      <alignment horizontal="center" vertical="center"/>
    </xf>
    <xf numFmtId="0" fontId="14" fillId="4" borderId="0" xfId="0" applyFont="1" applyFill="1" applyBorder="1" applyAlignment="1" applyProtection="1">
      <alignment horizontal="center" vertical="center"/>
    </xf>
    <xf numFmtId="0" fontId="24" fillId="4" borderId="15" xfId="0" applyFont="1" applyFill="1" applyBorder="1" applyAlignment="1" applyProtection="1">
      <alignment horizontal="center"/>
    </xf>
    <xf numFmtId="0" fontId="4" fillId="3" borderId="11" xfId="0" applyFont="1" applyFill="1" applyBorder="1" applyAlignment="1" applyProtection="1">
      <alignment horizontal="left"/>
    </xf>
    <xf numFmtId="0" fontId="11" fillId="3" borderId="12" xfId="0" applyFont="1" applyFill="1" applyBorder="1" applyAlignment="1" applyProtection="1">
      <alignment horizontal="left"/>
    </xf>
    <xf numFmtId="167" fontId="17" fillId="4" borderId="13" xfId="0" applyNumberFormat="1"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76200</xdr:rowOff>
    </xdr:from>
    <xdr:to>
      <xdr:col>1</xdr:col>
      <xdr:colOff>285750</xdr:colOff>
      <xdr:row>2</xdr:row>
      <xdr:rowOff>38100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76200"/>
          <a:ext cx="1104900" cy="81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76200</xdr:rowOff>
    </xdr:from>
    <xdr:to>
      <xdr:col>1</xdr:col>
      <xdr:colOff>285750</xdr:colOff>
      <xdr:row>1</xdr:row>
      <xdr:rowOff>141995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76200"/>
          <a:ext cx="990600" cy="7325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76200</xdr:rowOff>
    </xdr:from>
    <xdr:to>
      <xdr:col>1</xdr:col>
      <xdr:colOff>228600</xdr:colOff>
      <xdr:row>1</xdr:row>
      <xdr:rowOff>141995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76200"/>
          <a:ext cx="990600" cy="73254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abSelected="1" workbookViewId="0">
      <selection activeCell="F25" sqref="F25:G26"/>
    </sheetView>
  </sheetViews>
  <sheetFormatPr baseColWidth="10" defaultRowHeight="15" x14ac:dyDescent="0.25"/>
  <cols>
    <col min="1" max="1" width="12.125" style="74" customWidth="1"/>
    <col min="2" max="2" width="10.875" style="6"/>
    <col min="3" max="3" width="10.125" style="75" customWidth="1"/>
    <col min="4" max="9" width="12.625" style="6" customWidth="1"/>
    <col min="10" max="10" width="14.125" style="6" customWidth="1"/>
    <col min="11" max="11" width="5.375" style="6" customWidth="1"/>
    <col min="12" max="12" width="6.625" style="6" customWidth="1"/>
    <col min="13" max="14" width="5.375" style="6" customWidth="1"/>
    <col min="15" max="256" width="10.875" style="6"/>
    <col min="257" max="257" width="12.125" style="6" customWidth="1"/>
    <col min="258" max="258" width="10.875" style="6"/>
    <col min="259" max="259" width="7.125" style="6" customWidth="1"/>
    <col min="260" max="266" width="10.875" style="6"/>
    <col min="267" max="267" width="5.375" style="6" customWidth="1"/>
    <col min="268" max="268" width="6.625" style="6" customWidth="1"/>
    <col min="269" max="270" width="5.375" style="6" customWidth="1"/>
    <col min="271" max="512" width="10.875" style="6"/>
    <col min="513" max="513" width="12.125" style="6" customWidth="1"/>
    <col min="514" max="514" width="10.875" style="6"/>
    <col min="515" max="515" width="7.125" style="6" customWidth="1"/>
    <col min="516" max="522" width="10.875" style="6"/>
    <col min="523" max="523" width="5.375" style="6" customWidth="1"/>
    <col min="524" max="524" width="6.625" style="6" customWidth="1"/>
    <col min="525" max="526" width="5.375" style="6" customWidth="1"/>
    <col min="527" max="768" width="10.875" style="6"/>
    <col min="769" max="769" width="12.125" style="6" customWidth="1"/>
    <col min="770" max="770" width="10.875" style="6"/>
    <col min="771" max="771" width="7.125" style="6" customWidth="1"/>
    <col min="772" max="778" width="10.875" style="6"/>
    <col min="779" max="779" width="5.375" style="6" customWidth="1"/>
    <col min="780" max="780" width="6.625" style="6" customWidth="1"/>
    <col min="781" max="782" width="5.375" style="6" customWidth="1"/>
    <col min="783" max="1024" width="10.875" style="6"/>
    <col min="1025" max="1025" width="12.125" style="6" customWidth="1"/>
    <col min="1026" max="1026" width="10.875" style="6"/>
    <col min="1027" max="1027" width="7.125" style="6" customWidth="1"/>
    <col min="1028" max="1034" width="10.875" style="6"/>
    <col min="1035" max="1035" width="5.375" style="6" customWidth="1"/>
    <col min="1036" max="1036" width="6.625" style="6" customWidth="1"/>
    <col min="1037" max="1038" width="5.375" style="6" customWidth="1"/>
    <col min="1039" max="1280" width="10.875" style="6"/>
    <col min="1281" max="1281" width="12.125" style="6" customWidth="1"/>
    <col min="1282" max="1282" width="10.875" style="6"/>
    <col min="1283" max="1283" width="7.125" style="6" customWidth="1"/>
    <col min="1284" max="1290" width="10.875" style="6"/>
    <col min="1291" max="1291" width="5.375" style="6" customWidth="1"/>
    <col min="1292" max="1292" width="6.625" style="6" customWidth="1"/>
    <col min="1293" max="1294" width="5.375" style="6" customWidth="1"/>
    <col min="1295" max="1536" width="10.875" style="6"/>
    <col min="1537" max="1537" width="12.125" style="6" customWidth="1"/>
    <col min="1538" max="1538" width="10.875" style="6"/>
    <col min="1539" max="1539" width="7.125" style="6" customWidth="1"/>
    <col min="1540" max="1546" width="10.875" style="6"/>
    <col min="1547" max="1547" width="5.375" style="6" customWidth="1"/>
    <col min="1548" max="1548" width="6.625" style="6" customWidth="1"/>
    <col min="1549" max="1550" width="5.375" style="6" customWidth="1"/>
    <col min="1551" max="1792" width="10.875" style="6"/>
    <col min="1793" max="1793" width="12.125" style="6" customWidth="1"/>
    <col min="1794" max="1794" width="10.875" style="6"/>
    <col min="1795" max="1795" width="7.125" style="6" customWidth="1"/>
    <col min="1796" max="1802" width="10.875" style="6"/>
    <col min="1803" max="1803" width="5.375" style="6" customWidth="1"/>
    <col min="1804" max="1804" width="6.625" style="6" customWidth="1"/>
    <col min="1805" max="1806" width="5.375" style="6" customWidth="1"/>
    <col min="1807" max="2048" width="10.875" style="6"/>
    <col min="2049" max="2049" width="12.125" style="6" customWidth="1"/>
    <col min="2050" max="2050" width="10.875" style="6"/>
    <col min="2051" max="2051" width="7.125" style="6" customWidth="1"/>
    <col min="2052" max="2058" width="10.875" style="6"/>
    <col min="2059" max="2059" width="5.375" style="6" customWidth="1"/>
    <col min="2060" max="2060" width="6.625" style="6" customWidth="1"/>
    <col min="2061" max="2062" width="5.375" style="6" customWidth="1"/>
    <col min="2063" max="2304" width="10.875" style="6"/>
    <col min="2305" max="2305" width="12.125" style="6" customWidth="1"/>
    <col min="2306" max="2306" width="10.875" style="6"/>
    <col min="2307" max="2307" width="7.125" style="6" customWidth="1"/>
    <col min="2308" max="2314" width="10.875" style="6"/>
    <col min="2315" max="2315" width="5.375" style="6" customWidth="1"/>
    <col min="2316" max="2316" width="6.625" style="6" customWidth="1"/>
    <col min="2317" max="2318" width="5.375" style="6" customWidth="1"/>
    <col min="2319" max="2560" width="10.875" style="6"/>
    <col min="2561" max="2561" width="12.125" style="6" customWidth="1"/>
    <col min="2562" max="2562" width="10.875" style="6"/>
    <col min="2563" max="2563" width="7.125" style="6" customWidth="1"/>
    <col min="2564" max="2570" width="10.875" style="6"/>
    <col min="2571" max="2571" width="5.375" style="6" customWidth="1"/>
    <col min="2572" max="2572" width="6.625" style="6" customWidth="1"/>
    <col min="2573" max="2574" width="5.375" style="6" customWidth="1"/>
    <col min="2575" max="2816" width="10.875" style="6"/>
    <col min="2817" max="2817" width="12.125" style="6" customWidth="1"/>
    <col min="2818" max="2818" width="10.875" style="6"/>
    <col min="2819" max="2819" width="7.125" style="6" customWidth="1"/>
    <col min="2820" max="2826" width="10.875" style="6"/>
    <col min="2827" max="2827" width="5.375" style="6" customWidth="1"/>
    <col min="2828" max="2828" width="6.625" style="6" customWidth="1"/>
    <col min="2829" max="2830" width="5.375" style="6" customWidth="1"/>
    <col min="2831" max="3072" width="10.875" style="6"/>
    <col min="3073" max="3073" width="12.125" style="6" customWidth="1"/>
    <col min="3074" max="3074" width="10.875" style="6"/>
    <col min="3075" max="3075" width="7.125" style="6" customWidth="1"/>
    <col min="3076" max="3082" width="10.875" style="6"/>
    <col min="3083" max="3083" width="5.375" style="6" customWidth="1"/>
    <col min="3084" max="3084" width="6.625" style="6" customWidth="1"/>
    <col min="3085" max="3086" width="5.375" style="6" customWidth="1"/>
    <col min="3087" max="3328" width="10.875" style="6"/>
    <col min="3329" max="3329" width="12.125" style="6" customWidth="1"/>
    <col min="3330" max="3330" width="10.875" style="6"/>
    <col min="3331" max="3331" width="7.125" style="6" customWidth="1"/>
    <col min="3332" max="3338" width="10.875" style="6"/>
    <col min="3339" max="3339" width="5.375" style="6" customWidth="1"/>
    <col min="3340" max="3340" width="6.625" style="6" customWidth="1"/>
    <col min="3341" max="3342" width="5.375" style="6" customWidth="1"/>
    <col min="3343" max="3584" width="10.875" style="6"/>
    <col min="3585" max="3585" width="12.125" style="6" customWidth="1"/>
    <col min="3586" max="3586" width="10.875" style="6"/>
    <col min="3587" max="3587" width="7.125" style="6" customWidth="1"/>
    <col min="3588" max="3594" width="10.875" style="6"/>
    <col min="3595" max="3595" width="5.375" style="6" customWidth="1"/>
    <col min="3596" max="3596" width="6.625" style="6" customWidth="1"/>
    <col min="3597" max="3598" width="5.375" style="6" customWidth="1"/>
    <col min="3599" max="3840" width="10.875" style="6"/>
    <col min="3841" max="3841" width="12.125" style="6" customWidth="1"/>
    <col min="3842" max="3842" width="10.875" style="6"/>
    <col min="3843" max="3843" width="7.125" style="6" customWidth="1"/>
    <col min="3844" max="3850" width="10.875" style="6"/>
    <col min="3851" max="3851" width="5.375" style="6" customWidth="1"/>
    <col min="3852" max="3852" width="6.625" style="6" customWidth="1"/>
    <col min="3853" max="3854" width="5.375" style="6" customWidth="1"/>
    <col min="3855" max="4096" width="10.875" style="6"/>
    <col min="4097" max="4097" width="12.125" style="6" customWidth="1"/>
    <col min="4098" max="4098" width="10.875" style="6"/>
    <col min="4099" max="4099" width="7.125" style="6" customWidth="1"/>
    <col min="4100" max="4106" width="10.875" style="6"/>
    <col min="4107" max="4107" width="5.375" style="6" customWidth="1"/>
    <col min="4108" max="4108" width="6.625" style="6" customWidth="1"/>
    <col min="4109" max="4110" width="5.375" style="6" customWidth="1"/>
    <col min="4111" max="4352" width="10.875" style="6"/>
    <col min="4353" max="4353" width="12.125" style="6" customWidth="1"/>
    <col min="4354" max="4354" width="10.875" style="6"/>
    <col min="4355" max="4355" width="7.125" style="6" customWidth="1"/>
    <col min="4356" max="4362" width="10.875" style="6"/>
    <col min="4363" max="4363" width="5.375" style="6" customWidth="1"/>
    <col min="4364" max="4364" width="6.625" style="6" customWidth="1"/>
    <col min="4365" max="4366" width="5.375" style="6" customWidth="1"/>
    <col min="4367" max="4608" width="10.875" style="6"/>
    <col min="4609" max="4609" width="12.125" style="6" customWidth="1"/>
    <col min="4610" max="4610" width="10.875" style="6"/>
    <col min="4611" max="4611" width="7.125" style="6" customWidth="1"/>
    <col min="4612" max="4618" width="10.875" style="6"/>
    <col min="4619" max="4619" width="5.375" style="6" customWidth="1"/>
    <col min="4620" max="4620" width="6.625" style="6" customWidth="1"/>
    <col min="4621" max="4622" width="5.375" style="6" customWidth="1"/>
    <col min="4623" max="4864" width="10.875" style="6"/>
    <col min="4865" max="4865" width="12.125" style="6" customWidth="1"/>
    <col min="4866" max="4866" width="10.875" style="6"/>
    <col min="4867" max="4867" width="7.125" style="6" customWidth="1"/>
    <col min="4868" max="4874" width="10.875" style="6"/>
    <col min="4875" max="4875" width="5.375" style="6" customWidth="1"/>
    <col min="4876" max="4876" width="6.625" style="6" customWidth="1"/>
    <col min="4877" max="4878" width="5.375" style="6" customWidth="1"/>
    <col min="4879" max="5120" width="10.875" style="6"/>
    <col min="5121" max="5121" width="12.125" style="6" customWidth="1"/>
    <col min="5122" max="5122" width="10.875" style="6"/>
    <col min="5123" max="5123" width="7.125" style="6" customWidth="1"/>
    <col min="5124" max="5130" width="10.875" style="6"/>
    <col min="5131" max="5131" width="5.375" style="6" customWidth="1"/>
    <col min="5132" max="5132" width="6.625" style="6" customWidth="1"/>
    <col min="5133" max="5134" width="5.375" style="6" customWidth="1"/>
    <col min="5135" max="5376" width="10.875" style="6"/>
    <col min="5377" max="5377" width="12.125" style="6" customWidth="1"/>
    <col min="5378" max="5378" width="10.875" style="6"/>
    <col min="5379" max="5379" width="7.125" style="6" customWidth="1"/>
    <col min="5380" max="5386" width="10.875" style="6"/>
    <col min="5387" max="5387" width="5.375" style="6" customWidth="1"/>
    <col min="5388" max="5388" width="6.625" style="6" customWidth="1"/>
    <col min="5389" max="5390" width="5.375" style="6" customWidth="1"/>
    <col min="5391" max="5632" width="10.875" style="6"/>
    <col min="5633" max="5633" width="12.125" style="6" customWidth="1"/>
    <col min="5634" max="5634" width="10.875" style="6"/>
    <col min="5635" max="5635" width="7.125" style="6" customWidth="1"/>
    <col min="5636" max="5642" width="10.875" style="6"/>
    <col min="5643" max="5643" width="5.375" style="6" customWidth="1"/>
    <col min="5644" max="5644" width="6.625" style="6" customWidth="1"/>
    <col min="5645" max="5646" width="5.375" style="6" customWidth="1"/>
    <col min="5647" max="5888" width="10.875" style="6"/>
    <col min="5889" max="5889" width="12.125" style="6" customWidth="1"/>
    <col min="5890" max="5890" width="10.875" style="6"/>
    <col min="5891" max="5891" width="7.125" style="6" customWidth="1"/>
    <col min="5892" max="5898" width="10.875" style="6"/>
    <col min="5899" max="5899" width="5.375" style="6" customWidth="1"/>
    <col min="5900" max="5900" width="6.625" style="6" customWidth="1"/>
    <col min="5901" max="5902" width="5.375" style="6" customWidth="1"/>
    <col min="5903" max="6144" width="10.875" style="6"/>
    <col min="6145" max="6145" width="12.125" style="6" customWidth="1"/>
    <col min="6146" max="6146" width="10.875" style="6"/>
    <col min="6147" max="6147" width="7.125" style="6" customWidth="1"/>
    <col min="6148" max="6154" width="10.875" style="6"/>
    <col min="6155" max="6155" width="5.375" style="6" customWidth="1"/>
    <col min="6156" max="6156" width="6.625" style="6" customWidth="1"/>
    <col min="6157" max="6158" width="5.375" style="6" customWidth="1"/>
    <col min="6159" max="6400" width="10.875" style="6"/>
    <col min="6401" max="6401" width="12.125" style="6" customWidth="1"/>
    <col min="6402" max="6402" width="10.875" style="6"/>
    <col min="6403" max="6403" width="7.125" style="6" customWidth="1"/>
    <col min="6404" max="6410" width="10.875" style="6"/>
    <col min="6411" max="6411" width="5.375" style="6" customWidth="1"/>
    <col min="6412" max="6412" width="6.625" style="6" customWidth="1"/>
    <col min="6413" max="6414" width="5.375" style="6" customWidth="1"/>
    <col min="6415" max="6656" width="10.875" style="6"/>
    <col min="6657" max="6657" width="12.125" style="6" customWidth="1"/>
    <col min="6658" max="6658" width="10.875" style="6"/>
    <col min="6659" max="6659" width="7.125" style="6" customWidth="1"/>
    <col min="6660" max="6666" width="10.875" style="6"/>
    <col min="6667" max="6667" width="5.375" style="6" customWidth="1"/>
    <col min="6668" max="6668" width="6.625" style="6" customWidth="1"/>
    <col min="6669" max="6670" width="5.375" style="6" customWidth="1"/>
    <col min="6671" max="6912" width="10.875" style="6"/>
    <col min="6913" max="6913" width="12.125" style="6" customWidth="1"/>
    <col min="6914" max="6914" width="10.875" style="6"/>
    <col min="6915" max="6915" width="7.125" style="6" customWidth="1"/>
    <col min="6916" max="6922" width="10.875" style="6"/>
    <col min="6923" max="6923" width="5.375" style="6" customWidth="1"/>
    <col min="6924" max="6924" width="6.625" style="6" customWidth="1"/>
    <col min="6925" max="6926" width="5.375" style="6" customWidth="1"/>
    <col min="6927" max="7168" width="10.875" style="6"/>
    <col min="7169" max="7169" width="12.125" style="6" customWidth="1"/>
    <col min="7170" max="7170" width="10.875" style="6"/>
    <col min="7171" max="7171" width="7.125" style="6" customWidth="1"/>
    <col min="7172" max="7178" width="10.875" style="6"/>
    <col min="7179" max="7179" width="5.375" style="6" customWidth="1"/>
    <col min="7180" max="7180" width="6.625" style="6" customWidth="1"/>
    <col min="7181" max="7182" width="5.375" style="6" customWidth="1"/>
    <col min="7183" max="7424" width="10.875" style="6"/>
    <col min="7425" max="7425" width="12.125" style="6" customWidth="1"/>
    <col min="7426" max="7426" width="10.875" style="6"/>
    <col min="7427" max="7427" width="7.125" style="6" customWidth="1"/>
    <col min="7428" max="7434" width="10.875" style="6"/>
    <col min="7435" max="7435" width="5.375" style="6" customWidth="1"/>
    <col min="7436" max="7436" width="6.625" style="6" customWidth="1"/>
    <col min="7437" max="7438" width="5.375" style="6" customWidth="1"/>
    <col min="7439" max="7680" width="10.875" style="6"/>
    <col min="7681" max="7681" width="12.125" style="6" customWidth="1"/>
    <col min="7682" max="7682" width="10.875" style="6"/>
    <col min="7683" max="7683" width="7.125" style="6" customWidth="1"/>
    <col min="7684" max="7690" width="10.875" style="6"/>
    <col min="7691" max="7691" width="5.375" style="6" customWidth="1"/>
    <col min="7692" max="7692" width="6.625" style="6" customWidth="1"/>
    <col min="7693" max="7694" width="5.375" style="6" customWidth="1"/>
    <col min="7695" max="7936" width="10.875" style="6"/>
    <col min="7937" max="7937" width="12.125" style="6" customWidth="1"/>
    <col min="7938" max="7938" width="10.875" style="6"/>
    <col min="7939" max="7939" width="7.125" style="6" customWidth="1"/>
    <col min="7940" max="7946" width="10.875" style="6"/>
    <col min="7947" max="7947" width="5.375" style="6" customWidth="1"/>
    <col min="7948" max="7948" width="6.625" style="6" customWidth="1"/>
    <col min="7949" max="7950" width="5.375" style="6" customWidth="1"/>
    <col min="7951" max="8192" width="10.875" style="6"/>
    <col min="8193" max="8193" width="12.125" style="6" customWidth="1"/>
    <col min="8194" max="8194" width="10.875" style="6"/>
    <col min="8195" max="8195" width="7.125" style="6" customWidth="1"/>
    <col min="8196" max="8202" width="10.875" style="6"/>
    <col min="8203" max="8203" width="5.375" style="6" customWidth="1"/>
    <col min="8204" max="8204" width="6.625" style="6" customWidth="1"/>
    <col min="8205" max="8206" width="5.375" style="6" customWidth="1"/>
    <col min="8207" max="8448" width="10.875" style="6"/>
    <col min="8449" max="8449" width="12.125" style="6" customWidth="1"/>
    <col min="8450" max="8450" width="10.875" style="6"/>
    <col min="8451" max="8451" width="7.125" style="6" customWidth="1"/>
    <col min="8452" max="8458" width="10.875" style="6"/>
    <col min="8459" max="8459" width="5.375" style="6" customWidth="1"/>
    <col min="8460" max="8460" width="6.625" style="6" customWidth="1"/>
    <col min="8461" max="8462" width="5.375" style="6" customWidth="1"/>
    <col min="8463" max="8704" width="10.875" style="6"/>
    <col min="8705" max="8705" width="12.125" style="6" customWidth="1"/>
    <col min="8706" max="8706" width="10.875" style="6"/>
    <col min="8707" max="8707" width="7.125" style="6" customWidth="1"/>
    <col min="8708" max="8714" width="10.875" style="6"/>
    <col min="8715" max="8715" width="5.375" style="6" customWidth="1"/>
    <col min="8716" max="8716" width="6.625" style="6" customWidth="1"/>
    <col min="8717" max="8718" width="5.375" style="6" customWidth="1"/>
    <col min="8719" max="8960" width="10.875" style="6"/>
    <col min="8961" max="8961" width="12.125" style="6" customWidth="1"/>
    <col min="8962" max="8962" width="10.875" style="6"/>
    <col min="8963" max="8963" width="7.125" style="6" customWidth="1"/>
    <col min="8964" max="8970" width="10.875" style="6"/>
    <col min="8971" max="8971" width="5.375" style="6" customWidth="1"/>
    <col min="8972" max="8972" width="6.625" style="6" customWidth="1"/>
    <col min="8973" max="8974" width="5.375" style="6" customWidth="1"/>
    <col min="8975" max="9216" width="10.875" style="6"/>
    <col min="9217" max="9217" width="12.125" style="6" customWidth="1"/>
    <col min="9218" max="9218" width="10.875" style="6"/>
    <col min="9219" max="9219" width="7.125" style="6" customWidth="1"/>
    <col min="9220" max="9226" width="10.875" style="6"/>
    <col min="9227" max="9227" width="5.375" style="6" customWidth="1"/>
    <col min="9228" max="9228" width="6.625" style="6" customWidth="1"/>
    <col min="9229" max="9230" width="5.375" style="6" customWidth="1"/>
    <col min="9231" max="9472" width="10.875" style="6"/>
    <col min="9473" max="9473" width="12.125" style="6" customWidth="1"/>
    <col min="9474" max="9474" width="10.875" style="6"/>
    <col min="9475" max="9475" width="7.125" style="6" customWidth="1"/>
    <col min="9476" max="9482" width="10.875" style="6"/>
    <col min="9483" max="9483" width="5.375" style="6" customWidth="1"/>
    <col min="9484" max="9484" width="6.625" style="6" customWidth="1"/>
    <col min="9485" max="9486" width="5.375" style="6" customWidth="1"/>
    <col min="9487" max="9728" width="10.875" style="6"/>
    <col min="9729" max="9729" width="12.125" style="6" customWidth="1"/>
    <col min="9730" max="9730" width="10.875" style="6"/>
    <col min="9731" max="9731" width="7.125" style="6" customWidth="1"/>
    <col min="9732" max="9738" width="10.875" style="6"/>
    <col min="9739" max="9739" width="5.375" style="6" customWidth="1"/>
    <col min="9740" max="9740" width="6.625" style="6" customWidth="1"/>
    <col min="9741" max="9742" width="5.375" style="6" customWidth="1"/>
    <col min="9743" max="9984" width="10.875" style="6"/>
    <col min="9985" max="9985" width="12.125" style="6" customWidth="1"/>
    <col min="9986" max="9986" width="10.875" style="6"/>
    <col min="9987" max="9987" width="7.125" style="6" customWidth="1"/>
    <col min="9988" max="9994" width="10.875" style="6"/>
    <col min="9995" max="9995" width="5.375" style="6" customWidth="1"/>
    <col min="9996" max="9996" width="6.625" style="6" customWidth="1"/>
    <col min="9997" max="9998" width="5.375" style="6" customWidth="1"/>
    <col min="9999" max="10240" width="10.875" style="6"/>
    <col min="10241" max="10241" width="12.125" style="6" customWidth="1"/>
    <col min="10242" max="10242" width="10.875" style="6"/>
    <col min="10243" max="10243" width="7.125" style="6" customWidth="1"/>
    <col min="10244" max="10250" width="10.875" style="6"/>
    <col min="10251" max="10251" width="5.375" style="6" customWidth="1"/>
    <col min="10252" max="10252" width="6.625" style="6" customWidth="1"/>
    <col min="10253" max="10254" width="5.375" style="6" customWidth="1"/>
    <col min="10255" max="10496" width="10.875" style="6"/>
    <col min="10497" max="10497" width="12.125" style="6" customWidth="1"/>
    <col min="10498" max="10498" width="10.875" style="6"/>
    <col min="10499" max="10499" width="7.125" style="6" customWidth="1"/>
    <col min="10500" max="10506" width="10.875" style="6"/>
    <col min="10507" max="10507" width="5.375" style="6" customWidth="1"/>
    <col min="10508" max="10508" width="6.625" style="6" customWidth="1"/>
    <col min="10509" max="10510" width="5.375" style="6" customWidth="1"/>
    <col min="10511" max="10752" width="10.875" style="6"/>
    <col min="10753" max="10753" width="12.125" style="6" customWidth="1"/>
    <col min="10754" max="10754" width="10.875" style="6"/>
    <col min="10755" max="10755" width="7.125" style="6" customWidth="1"/>
    <col min="10756" max="10762" width="10.875" style="6"/>
    <col min="10763" max="10763" width="5.375" style="6" customWidth="1"/>
    <col min="10764" max="10764" width="6.625" style="6" customWidth="1"/>
    <col min="10765" max="10766" width="5.375" style="6" customWidth="1"/>
    <col min="10767" max="11008" width="10.875" style="6"/>
    <col min="11009" max="11009" width="12.125" style="6" customWidth="1"/>
    <col min="11010" max="11010" width="10.875" style="6"/>
    <col min="11011" max="11011" width="7.125" style="6" customWidth="1"/>
    <col min="11012" max="11018" width="10.875" style="6"/>
    <col min="11019" max="11019" width="5.375" style="6" customWidth="1"/>
    <col min="11020" max="11020" width="6.625" style="6" customWidth="1"/>
    <col min="11021" max="11022" width="5.375" style="6" customWidth="1"/>
    <col min="11023" max="11264" width="10.875" style="6"/>
    <col min="11265" max="11265" width="12.125" style="6" customWidth="1"/>
    <col min="11266" max="11266" width="10.875" style="6"/>
    <col min="11267" max="11267" width="7.125" style="6" customWidth="1"/>
    <col min="11268" max="11274" width="10.875" style="6"/>
    <col min="11275" max="11275" width="5.375" style="6" customWidth="1"/>
    <col min="11276" max="11276" width="6.625" style="6" customWidth="1"/>
    <col min="11277" max="11278" width="5.375" style="6" customWidth="1"/>
    <col min="11279" max="11520" width="10.875" style="6"/>
    <col min="11521" max="11521" width="12.125" style="6" customWidth="1"/>
    <col min="11522" max="11522" width="10.875" style="6"/>
    <col min="11523" max="11523" width="7.125" style="6" customWidth="1"/>
    <col min="11524" max="11530" width="10.875" style="6"/>
    <col min="11531" max="11531" width="5.375" style="6" customWidth="1"/>
    <col min="11532" max="11532" width="6.625" style="6" customWidth="1"/>
    <col min="11533" max="11534" width="5.375" style="6" customWidth="1"/>
    <col min="11535" max="11776" width="10.875" style="6"/>
    <col min="11777" max="11777" width="12.125" style="6" customWidth="1"/>
    <col min="11778" max="11778" width="10.875" style="6"/>
    <col min="11779" max="11779" width="7.125" style="6" customWidth="1"/>
    <col min="11780" max="11786" width="10.875" style="6"/>
    <col min="11787" max="11787" width="5.375" style="6" customWidth="1"/>
    <col min="11788" max="11788" width="6.625" style="6" customWidth="1"/>
    <col min="11789" max="11790" width="5.375" style="6" customWidth="1"/>
    <col min="11791" max="12032" width="10.875" style="6"/>
    <col min="12033" max="12033" width="12.125" style="6" customWidth="1"/>
    <col min="12034" max="12034" width="10.875" style="6"/>
    <col min="12035" max="12035" width="7.125" style="6" customWidth="1"/>
    <col min="12036" max="12042" width="10.875" style="6"/>
    <col min="12043" max="12043" width="5.375" style="6" customWidth="1"/>
    <col min="12044" max="12044" width="6.625" style="6" customWidth="1"/>
    <col min="12045" max="12046" width="5.375" style="6" customWidth="1"/>
    <col min="12047" max="12288" width="10.875" style="6"/>
    <col min="12289" max="12289" width="12.125" style="6" customWidth="1"/>
    <col min="12290" max="12290" width="10.875" style="6"/>
    <col min="12291" max="12291" width="7.125" style="6" customWidth="1"/>
    <col min="12292" max="12298" width="10.875" style="6"/>
    <col min="12299" max="12299" width="5.375" style="6" customWidth="1"/>
    <col min="12300" max="12300" width="6.625" style="6" customWidth="1"/>
    <col min="12301" max="12302" width="5.375" style="6" customWidth="1"/>
    <col min="12303" max="12544" width="10.875" style="6"/>
    <col min="12545" max="12545" width="12.125" style="6" customWidth="1"/>
    <col min="12546" max="12546" width="10.875" style="6"/>
    <col min="12547" max="12547" width="7.125" style="6" customWidth="1"/>
    <col min="12548" max="12554" width="10.875" style="6"/>
    <col min="12555" max="12555" width="5.375" style="6" customWidth="1"/>
    <col min="12556" max="12556" width="6.625" style="6" customWidth="1"/>
    <col min="12557" max="12558" width="5.375" style="6" customWidth="1"/>
    <col min="12559" max="12800" width="10.875" style="6"/>
    <col min="12801" max="12801" width="12.125" style="6" customWidth="1"/>
    <col min="12802" max="12802" width="10.875" style="6"/>
    <col min="12803" max="12803" width="7.125" style="6" customWidth="1"/>
    <col min="12804" max="12810" width="10.875" style="6"/>
    <col min="12811" max="12811" width="5.375" style="6" customWidth="1"/>
    <col min="12812" max="12812" width="6.625" style="6" customWidth="1"/>
    <col min="12813" max="12814" width="5.375" style="6" customWidth="1"/>
    <col min="12815" max="13056" width="10.875" style="6"/>
    <col min="13057" max="13057" width="12.125" style="6" customWidth="1"/>
    <col min="13058" max="13058" width="10.875" style="6"/>
    <col min="13059" max="13059" width="7.125" style="6" customWidth="1"/>
    <col min="13060" max="13066" width="10.875" style="6"/>
    <col min="13067" max="13067" width="5.375" style="6" customWidth="1"/>
    <col min="13068" max="13068" width="6.625" style="6" customWidth="1"/>
    <col min="13069" max="13070" width="5.375" style="6" customWidth="1"/>
    <col min="13071" max="13312" width="10.875" style="6"/>
    <col min="13313" max="13313" width="12.125" style="6" customWidth="1"/>
    <col min="13314" max="13314" width="10.875" style="6"/>
    <col min="13315" max="13315" width="7.125" style="6" customWidth="1"/>
    <col min="13316" max="13322" width="10.875" style="6"/>
    <col min="13323" max="13323" width="5.375" style="6" customWidth="1"/>
    <col min="13324" max="13324" width="6.625" style="6" customWidth="1"/>
    <col min="13325" max="13326" width="5.375" style="6" customWidth="1"/>
    <col min="13327" max="13568" width="10.875" style="6"/>
    <col min="13569" max="13569" width="12.125" style="6" customWidth="1"/>
    <col min="13570" max="13570" width="10.875" style="6"/>
    <col min="13571" max="13571" width="7.125" style="6" customWidth="1"/>
    <col min="13572" max="13578" width="10.875" style="6"/>
    <col min="13579" max="13579" width="5.375" style="6" customWidth="1"/>
    <col min="13580" max="13580" width="6.625" style="6" customWidth="1"/>
    <col min="13581" max="13582" width="5.375" style="6" customWidth="1"/>
    <col min="13583" max="13824" width="10.875" style="6"/>
    <col min="13825" max="13825" width="12.125" style="6" customWidth="1"/>
    <col min="13826" max="13826" width="10.875" style="6"/>
    <col min="13827" max="13827" width="7.125" style="6" customWidth="1"/>
    <col min="13828" max="13834" width="10.875" style="6"/>
    <col min="13835" max="13835" width="5.375" style="6" customWidth="1"/>
    <col min="13836" max="13836" width="6.625" style="6" customWidth="1"/>
    <col min="13837" max="13838" width="5.375" style="6" customWidth="1"/>
    <col min="13839" max="14080" width="10.875" style="6"/>
    <col min="14081" max="14081" width="12.125" style="6" customWidth="1"/>
    <col min="14082" max="14082" width="10.875" style="6"/>
    <col min="14083" max="14083" width="7.125" style="6" customWidth="1"/>
    <col min="14084" max="14090" width="10.875" style="6"/>
    <col min="14091" max="14091" width="5.375" style="6" customWidth="1"/>
    <col min="14092" max="14092" width="6.625" style="6" customWidth="1"/>
    <col min="14093" max="14094" width="5.375" style="6" customWidth="1"/>
    <col min="14095" max="14336" width="10.875" style="6"/>
    <col min="14337" max="14337" width="12.125" style="6" customWidth="1"/>
    <col min="14338" max="14338" width="10.875" style="6"/>
    <col min="14339" max="14339" width="7.125" style="6" customWidth="1"/>
    <col min="14340" max="14346" width="10.875" style="6"/>
    <col min="14347" max="14347" width="5.375" style="6" customWidth="1"/>
    <col min="14348" max="14348" width="6.625" style="6" customWidth="1"/>
    <col min="14349" max="14350" width="5.375" style="6" customWidth="1"/>
    <col min="14351" max="14592" width="10.875" style="6"/>
    <col min="14593" max="14593" width="12.125" style="6" customWidth="1"/>
    <col min="14594" max="14594" width="10.875" style="6"/>
    <col min="14595" max="14595" width="7.125" style="6" customWidth="1"/>
    <col min="14596" max="14602" width="10.875" style="6"/>
    <col min="14603" max="14603" width="5.375" style="6" customWidth="1"/>
    <col min="14604" max="14604" width="6.625" style="6" customWidth="1"/>
    <col min="14605" max="14606" width="5.375" style="6" customWidth="1"/>
    <col min="14607" max="14848" width="10.875" style="6"/>
    <col min="14849" max="14849" width="12.125" style="6" customWidth="1"/>
    <col min="14850" max="14850" width="10.875" style="6"/>
    <col min="14851" max="14851" width="7.125" style="6" customWidth="1"/>
    <col min="14852" max="14858" width="10.875" style="6"/>
    <col min="14859" max="14859" width="5.375" style="6" customWidth="1"/>
    <col min="14860" max="14860" width="6.625" style="6" customWidth="1"/>
    <col min="14861" max="14862" width="5.375" style="6" customWidth="1"/>
    <col min="14863" max="15104" width="10.875" style="6"/>
    <col min="15105" max="15105" width="12.125" style="6" customWidth="1"/>
    <col min="15106" max="15106" width="10.875" style="6"/>
    <col min="15107" max="15107" width="7.125" style="6" customWidth="1"/>
    <col min="15108" max="15114" width="10.875" style="6"/>
    <col min="15115" max="15115" width="5.375" style="6" customWidth="1"/>
    <col min="15116" max="15116" width="6.625" style="6" customWidth="1"/>
    <col min="15117" max="15118" width="5.375" style="6" customWidth="1"/>
    <col min="15119" max="15360" width="10.875" style="6"/>
    <col min="15361" max="15361" width="12.125" style="6" customWidth="1"/>
    <col min="15362" max="15362" width="10.875" style="6"/>
    <col min="15363" max="15363" width="7.125" style="6" customWidth="1"/>
    <col min="15364" max="15370" width="10.875" style="6"/>
    <col min="15371" max="15371" width="5.375" style="6" customWidth="1"/>
    <col min="15372" max="15372" width="6.625" style="6" customWidth="1"/>
    <col min="15373" max="15374" width="5.375" style="6" customWidth="1"/>
    <col min="15375" max="15616" width="10.875" style="6"/>
    <col min="15617" max="15617" width="12.125" style="6" customWidth="1"/>
    <col min="15618" max="15618" width="10.875" style="6"/>
    <col min="15619" max="15619" width="7.125" style="6" customWidth="1"/>
    <col min="15620" max="15626" width="10.875" style="6"/>
    <col min="15627" max="15627" width="5.375" style="6" customWidth="1"/>
    <col min="15628" max="15628" width="6.625" style="6" customWidth="1"/>
    <col min="15629" max="15630" width="5.375" style="6" customWidth="1"/>
    <col min="15631" max="15872" width="10.875" style="6"/>
    <col min="15873" max="15873" width="12.125" style="6" customWidth="1"/>
    <col min="15874" max="15874" width="10.875" style="6"/>
    <col min="15875" max="15875" width="7.125" style="6" customWidth="1"/>
    <col min="15876" max="15882" width="10.875" style="6"/>
    <col min="15883" max="15883" width="5.375" style="6" customWidth="1"/>
    <col min="15884" max="15884" width="6.625" style="6" customWidth="1"/>
    <col min="15885" max="15886" width="5.375" style="6" customWidth="1"/>
    <col min="15887" max="16128" width="10.875" style="6"/>
    <col min="16129" max="16129" width="12.125" style="6" customWidth="1"/>
    <col min="16130" max="16130" width="10.875" style="6"/>
    <col min="16131" max="16131" width="7.125" style="6" customWidth="1"/>
    <col min="16132" max="16138" width="10.875" style="6"/>
    <col min="16139" max="16139" width="5.375" style="6" customWidth="1"/>
    <col min="16140" max="16140" width="6.625" style="6" customWidth="1"/>
    <col min="16141" max="16142" width="5.375" style="6" customWidth="1"/>
    <col min="16143" max="16384" width="10.875" style="6"/>
  </cols>
  <sheetData>
    <row r="1" spans="1:15" s="2" customFormat="1" ht="52.5" customHeight="1" x14ac:dyDescent="0.25">
      <c r="A1" s="184" t="s">
        <v>18</v>
      </c>
      <c r="B1" s="185"/>
      <c r="C1" s="185"/>
      <c r="D1" s="185"/>
      <c r="E1" s="185"/>
      <c r="F1" s="185"/>
      <c r="G1" s="185"/>
      <c r="H1" s="185"/>
      <c r="I1" s="185"/>
      <c r="J1" s="1"/>
    </row>
    <row r="2" spans="1:15" x14ac:dyDescent="0.25">
      <c r="A2" s="3"/>
      <c r="B2" s="4"/>
      <c r="C2" s="5"/>
      <c r="D2" s="4"/>
      <c r="E2" s="4"/>
      <c r="F2" s="4"/>
      <c r="G2" s="4"/>
      <c r="H2" s="4"/>
      <c r="I2" s="4"/>
      <c r="J2" s="4"/>
    </row>
    <row r="3" spans="1:15" x14ac:dyDescent="0.25">
      <c r="A3" s="3"/>
      <c r="B3" s="4"/>
      <c r="C3" s="5"/>
      <c r="D3" s="4"/>
      <c r="E3" s="4"/>
      <c r="F3" s="4"/>
      <c r="G3" s="4"/>
      <c r="H3" s="4"/>
      <c r="I3" s="4"/>
      <c r="J3" s="4"/>
    </row>
    <row r="4" spans="1:15" ht="22.5" customHeight="1" thickBot="1" x14ac:dyDescent="0.3">
      <c r="A4" s="188" t="s">
        <v>36</v>
      </c>
      <c r="B4" s="188"/>
      <c r="C4" s="188"/>
      <c r="D4" s="188"/>
      <c r="E4" s="188"/>
      <c r="F4" s="188"/>
      <c r="G4" s="188"/>
      <c r="H4" s="188"/>
      <c r="I4" s="188"/>
      <c r="J4" s="4"/>
    </row>
    <row r="5" spans="1:15" ht="15.75" thickBot="1" x14ac:dyDescent="0.3">
      <c r="A5" s="7"/>
      <c r="B5" s="8"/>
      <c r="C5" s="9"/>
      <c r="D5" s="8"/>
      <c r="E5" s="8"/>
      <c r="F5" s="8"/>
      <c r="G5" s="8"/>
      <c r="H5" s="8"/>
      <c r="I5" s="10"/>
      <c r="J5" s="11"/>
      <c r="K5" s="12"/>
      <c r="L5" s="12"/>
      <c r="M5" s="12"/>
      <c r="N5" s="12"/>
      <c r="O5" s="12"/>
    </row>
    <row r="6" spans="1:15" x14ac:dyDescent="0.25">
      <c r="A6" s="186" t="s">
        <v>0</v>
      </c>
      <c r="B6" s="187"/>
      <c r="C6" s="13"/>
      <c r="D6" s="14" t="s">
        <v>1</v>
      </c>
      <c r="E6" s="15"/>
      <c r="F6" s="143"/>
      <c r="G6" s="14" t="s">
        <v>2</v>
      </c>
      <c r="H6" s="146"/>
      <c r="I6" s="180" t="s">
        <v>33</v>
      </c>
      <c r="J6" s="11"/>
      <c r="K6" s="12"/>
      <c r="L6" s="12"/>
      <c r="M6" s="12"/>
      <c r="N6" s="12"/>
      <c r="O6" s="12"/>
    </row>
    <row r="7" spans="1:15" x14ac:dyDescent="0.25">
      <c r="A7" s="186"/>
      <c r="B7" s="187"/>
      <c r="C7" s="13"/>
      <c r="D7" s="147" t="s">
        <v>23</v>
      </c>
      <c r="E7" s="18"/>
      <c r="F7" s="144"/>
      <c r="G7" s="19"/>
      <c r="H7" s="141"/>
      <c r="I7" s="20"/>
      <c r="J7" s="11"/>
      <c r="K7" s="12"/>
      <c r="L7" s="12"/>
      <c r="M7" s="12"/>
      <c r="N7" s="12"/>
      <c r="O7" s="12"/>
    </row>
    <row r="8" spans="1:15" ht="15.75" thickBot="1" x14ac:dyDescent="0.3">
      <c r="A8" s="186"/>
      <c r="B8" s="187"/>
      <c r="C8" s="13"/>
      <c r="D8" s="21" t="s">
        <v>7</v>
      </c>
      <c r="E8" s="22"/>
      <c r="F8" s="145"/>
      <c r="G8" s="21"/>
      <c r="H8" s="142"/>
      <c r="I8" s="23"/>
      <c r="J8" s="11"/>
      <c r="K8" s="12"/>
      <c r="L8" s="12"/>
      <c r="M8" s="12"/>
      <c r="N8" s="12"/>
      <c r="O8" s="12"/>
    </row>
    <row r="9" spans="1:15" ht="15.75" thickBot="1" x14ac:dyDescent="0.3">
      <c r="A9" s="24"/>
      <c r="B9" s="25"/>
      <c r="C9" s="26"/>
      <c r="D9" s="25"/>
      <c r="E9" s="25"/>
      <c r="F9" s="25"/>
      <c r="G9" s="25"/>
      <c r="H9" s="25"/>
      <c r="I9" s="27"/>
      <c r="J9" s="11"/>
      <c r="K9" s="12"/>
      <c r="L9" s="12"/>
      <c r="M9" s="12"/>
      <c r="N9" s="12"/>
      <c r="O9" s="12"/>
    </row>
    <row r="10" spans="1:15" ht="15.75" thickBot="1" x14ac:dyDescent="0.3">
      <c r="A10" s="3"/>
      <c r="B10" s="4"/>
      <c r="C10" s="5"/>
      <c r="D10" s="4"/>
      <c r="E10" s="4"/>
      <c r="F10" s="4"/>
      <c r="G10" s="4"/>
      <c r="H10" s="4"/>
      <c r="I10" s="4"/>
      <c r="J10" s="11"/>
      <c r="K10" s="12"/>
      <c r="L10" s="12"/>
      <c r="M10" s="12"/>
      <c r="N10" s="12"/>
      <c r="O10" s="12" t="s">
        <v>19</v>
      </c>
    </row>
    <row r="11" spans="1:15" x14ac:dyDescent="0.25">
      <c r="A11" s="110"/>
      <c r="B11" s="111"/>
      <c r="C11" s="112"/>
      <c r="D11" s="111"/>
      <c r="E11" s="111"/>
      <c r="F11" s="138" t="s">
        <v>22</v>
      </c>
      <c r="G11" s="149" t="s">
        <v>37</v>
      </c>
      <c r="H11" s="111"/>
      <c r="I11" s="114"/>
    </row>
    <row r="12" spans="1:15" ht="15.75" x14ac:dyDescent="0.25">
      <c r="A12" s="189" t="s">
        <v>14</v>
      </c>
      <c r="B12" s="190"/>
      <c r="C12" s="115" t="s">
        <v>31</v>
      </c>
      <c r="D12" s="115"/>
      <c r="E12" s="115"/>
      <c r="F12" s="139" t="str">
        <f>IF(OR(F6="",F7="",F8=""),"",MAX(Base1!F15,Base1!F17,Base1!F23,Base1!F25))</f>
        <v/>
      </c>
      <c r="G12" s="140" t="str">
        <f>IF(OR(F6="",F7="",F8=""),"",MAX(Base1!G15,Base1!G17,Base1!G23,Base1!G25))</f>
        <v/>
      </c>
      <c r="H12" s="117"/>
      <c r="I12" s="118"/>
    </row>
    <row r="13" spans="1:15" ht="15.75" x14ac:dyDescent="0.25">
      <c r="A13" s="189"/>
      <c r="B13" s="190"/>
      <c r="C13" s="115" t="s">
        <v>32</v>
      </c>
      <c r="D13" s="115"/>
      <c r="E13" s="115"/>
      <c r="F13" s="139" t="str">
        <f>IF(OR(F8="",F7="",F6="",H6=""),"",Base1!F33)</f>
        <v/>
      </c>
      <c r="G13" s="140" t="str">
        <f>IF(OR(F8="",F7="",F6="",H6=""),"",Base1!G33)</f>
        <v/>
      </c>
      <c r="H13" s="119">
        <f>H6</f>
        <v>0</v>
      </c>
      <c r="I13" s="133" t="str">
        <f>IF(H6&gt;=0,"de face","arrière")</f>
        <v>de face</v>
      </c>
    </row>
    <row r="14" spans="1:15" ht="15.75" thickBot="1" x14ac:dyDescent="0.3">
      <c r="A14" s="120"/>
      <c r="B14" s="154"/>
      <c r="C14" s="121"/>
      <c r="D14" s="122"/>
      <c r="E14" s="122"/>
      <c r="F14" s="191" t="s">
        <v>38</v>
      </c>
      <c r="G14" s="191"/>
      <c r="H14" s="122"/>
      <c r="I14" s="123"/>
    </row>
    <row r="15" spans="1:15" ht="15.75" thickBot="1" x14ac:dyDescent="0.3"/>
    <row r="16" spans="1:15" ht="15.75" thickTop="1" x14ac:dyDescent="0.25">
      <c r="A16" s="134"/>
      <c r="B16" s="135"/>
      <c r="C16" s="136"/>
      <c r="D16" s="135"/>
      <c r="E16" s="135"/>
      <c r="F16" s="135"/>
      <c r="G16" s="135"/>
      <c r="H16" s="135"/>
      <c r="I16" s="135"/>
    </row>
    <row r="17" spans="1:9" ht="22.5" customHeight="1" thickBot="1" x14ac:dyDescent="0.3">
      <c r="A17" s="183" t="s">
        <v>40</v>
      </c>
      <c r="B17" s="183"/>
      <c r="C17" s="183"/>
      <c r="D17" s="183"/>
      <c r="E17" s="183"/>
      <c r="F17" s="183"/>
      <c r="G17" s="183"/>
      <c r="H17" s="183"/>
      <c r="I17" s="183"/>
    </row>
    <row r="18" spans="1:9" ht="15.75" thickBot="1" x14ac:dyDescent="0.3">
      <c r="A18" s="7"/>
      <c r="B18" s="8"/>
      <c r="C18" s="9"/>
      <c r="D18" s="8"/>
      <c r="E18" s="8"/>
      <c r="F18" s="8"/>
      <c r="G18" s="8"/>
      <c r="H18" s="8"/>
      <c r="I18" s="10"/>
    </row>
    <row r="19" spans="1:9" x14ac:dyDescent="0.25">
      <c r="A19" s="186" t="s">
        <v>0</v>
      </c>
      <c r="B19" s="187"/>
      <c r="C19" s="13"/>
      <c r="D19" s="14" t="s">
        <v>1</v>
      </c>
      <c r="E19" s="15"/>
      <c r="F19" s="143"/>
      <c r="G19" s="14" t="s">
        <v>2</v>
      </c>
      <c r="H19" s="146"/>
      <c r="I19" s="180" t="s">
        <v>33</v>
      </c>
    </row>
    <row r="20" spans="1:9" x14ac:dyDescent="0.25">
      <c r="A20" s="186"/>
      <c r="B20" s="187"/>
      <c r="C20" s="13"/>
      <c r="D20" s="147" t="s">
        <v>24</v>
      </c>
      <c r="E20" s="18"/>
      <c r="F20" s="144"/>
      <c r="G20" s="19"/>
      <c r="H20" s="141"/>
      <c r="I20" s="20"/>
    </row>
    <row r="21" spans="1:9" ht="15.75" thickBot="1" x14ac:dyDescent="0.3">
      <c r="A21" s="186"/>
      <c r="B21" s="187"/>
      <c r="C21" s="13"/>
      <c r="D21" s="21" t="s">
        <v>41</v>
      </c>
      <c r="E21" s="22"/>
      <c r="F21" s="148"/>
      <c r="G21" s="192" t="s">
        <v>42</v>
      </c>
      <c r="H21" s="193"/>
      <c r="I21" s="148"/>
    </row>
    <row r="22" spans="1:9" ht="15.75" thickBot="1" x14ac:dyDescent="0.3">
      <c r="A22" s="24"/>
      <c r="B22" s="25"/>
      <c r="C22" s="26"/>
      <c r="D22" s="25"/>
      <c r="E22" s="25"/>
      <c r="F22" s="25"/>
      <c r="G22" s="25"/>
      <c r="H22" s="25"/>
      <c r="I22" s="27"/>
    </row>
    <row r="23" spans="1:9" ht="15.75" thickBot="1" x14ac:dyDescent="0.3">
      <c r="A23" s="3"/>
      <c r="B23" s="4"/>
      <c r="C23" s="5"/>
      <c r="D23" s="4"/>
      <c r="E23" s="4"/>
      <c r="F23" s="4"/>
      <c r="G23" s="4"/>
      <c r="H23" s="4"/>
      <c r="I23" s="4"/>
    </row>
    <row r="24" spans="1:9" x14ac:dyDescent="0.25">
      <c r="A24" s="110"/>
      <c r="B24" s="111"/>
      <c r="C24" s="112"/>
      <c r="D24" s="111"/>
      <c r="E24" s="153"/>
      <c r="F24" s="138" t="s">
        <v>28</v>
      </c>
      <c r="G24" s="149" t="s">
        <v>39</v>
      </c>
      <c r="H24" s="150"/>
      <c r="I24" s="114"/>
    </row>
    <row r="25" spans="1:9" ht="16.5" thickBot="1" x14ac:dyDescent="0.3">
      <c r="A25" s="189" t="s">
        <v>14</v>
      </c>
      <c r="B25" s="190"/>
      <c r="C25" s="115" t="s">
        <v>34</v>
      </c>
      <c r="D25" s="115"/>
      <c r="E25" s="152"/>
      <c r="F25" s="194" t="str">
        <f>IF(OR(F19="",F20="",F21=""),"",IF(Base2!F32&gt;1100,1100,Base2!F32))</f>
        <v/>
      </c>
      <c r="G25" s="194" t="str">
        <f>IF(OR(F19="",F20="",I21=""),"",IF(Base2!G32&gt;1100,1100,Base2!G32))</f>
        <v/>
      </c>
      <c r="H25" s="151"/>
      <c r="I25" s="118"/>
    </row>
    <row r="26" spans="1:9" ht="16.5" thickBot="1" x14ac:dyDescent="0.3">
      <c r="A26" s="189"/>
      <c r="B26" s="190"/>
      <c r="C26" s="152" t="s">
        <v>35</v>
      </c>
      <c r="D26" s="152"/>
      <c r="E26" s="151"/>
      <c r="F26" s="194" t="str">
        <f>IF(H6&gt;30,"ERROR",IF(OR(F19="",F20="",H19="",F21=""),"",IF(Base2!F33&gt;1100,1100,Base2!F33)))</f>
        <v/>
      </c>
      <c r="G26" s="194" t="str">
        <f>IF(H6&gt;30,"ERROR",IF(OR(F19="",F20="",I21="",H19=""),"",IF(Base2!G33&gt;1100,1100,Base2!G33)))</f>
        <v/>
      </c>
      <c r="H26" s="119">
        <f>H19</f>
        <v>0</v>
      </c>
      <c r="I26" s="133" t="str">
        <f>IF(H6&gt;=0,"de face","arrière")</f>
        <v>de face</v>
      </c>
    </row>
    <row r="27" spans="1:9" ht="15.75" thickBot="1" x14ac:dyDescent="0.3">
      <c r="A27" s="120"/>
      <c r="B27" s="154"/>
      <c r="C27" s="121"/>
      <c r="D27" s="122"/>
      <c r="E27" s="122"/>
      <c r="F27" s="181" t="s">
        <v>30</v>
      </c>
      <c r="G27" s="182"/>
      <c r="H27" s="122"/>
      <c r="I27" s="123"/>
    </row>
  </sheetData>
  <sheetProtection password="D48C" sheet="1" formatCells="0" formatColumns="0" formatRows="0" insertColumns="0" insertRows="0" insertHyperlinks="0" deleteColumns="0" deleteRows="0" sort="0" autoFilter="0"/>
  <mergeCells count="10">
    <mergeCell ref="F27:G27"/>
    <mergeCell ref="A17:I17"/>
    <mergeCell ref="A1:I1"/>
    <mergeCell ref="A6:B8"/>
    <mergeCell ref="A4:I4"/>
    <mergeCell ref="A12:B13"/>
    <mergeCell ref="F14:G14"/>
    <mergeCell ref="A19:B21"/>
    <mergeCell ref="A25:B26"/>
    <mergeCell ref="G21:H21"/>
  </mergeCells>
  <dataValidations count="9">
    <dataValidation type="list" allowBlank="1" showInputMessage="1" showErrorMessage="1" sqref="H8 JD8 SZ8 ACV8 AMR8 AWN8 BGJ8 BQF8 CAB8 CJX8 CTT8 DDP8 DNL8 DXH8 EHD8 EQZ8 FAV8 FKR8 FUN8 GEJ8 GOF8 GYB8 HHX8 HRT8 IBP8 ILL8 IVH8 JFD8 JOZ8 JYV8 KIR8 KSN8 LCJ8 LMF8 LWB8 MFX8 MPT8 MZP8 NJL8 NTH8 ODD8 OMZ8 OWV8 PGR8 PQN8 QAJ8 QKF8 QUB8 RDX8 RNT8 RXP8 SHL8 SRH8 TBD8 TKZ8 TUV8 UER8 UON8 UYJ8 VIF8 VSB8 WBX8 WLT8 WVP8 H65512 JD65512 SZ65512 ACV65512 AMR65512 AWN65512 BGJ65512 BQF65512 CAB65512 CJX65512 CTT65512 DDP65512 DNL65512 DXH65512 EHD65512 EQZ65512 FAV65512 FKR65512 FUN65512 GEJ65512 GOF65512 GYB65512 HHX65512 HRT65512 IBP65512 ILL65512 IVH65512 JFD65512 JOZ65512 JYV65512 KIR65512 KSN65512 LCJ65512 LMF65512 LWB65512 MFX65512 MPT65512 MZP65512 NJL65512 NTH65512 ODD65512 OMZ65512 OWV65512 PGR65512 PQN65512 QAJ65512 QKF65512 QUB65512 RDX65512 RNT65512 RXP65512 SHL65512 SRH65512 TBD65512 TKZ65512 TUV65512 UER65512 UON65512 UYJ65512 VIF65512 VSB65512 WBX65512 WLT65512 WVP65512 H131048 JD131048 SZ131048 ACV131048 AMR131048 AWN131048 BGJ131048 BQF131048 CAB131048 CJX131048 CTT131048 DDP131048 DNL131048 DXH131048 EHD131048 EQZ131048 FAV131048 FKR131048 FUN131048 GEJ131048 GOF131048 GYB131048 HHX131048 HRT131048 IBP131048 ILL131048 IVH131048 JFD131048 JOZ131048 JYV131048 KIR131048 KSN131048 LCJ131048 LMF131048 LWB131048 MFX131048 MPT131048 MZP131048 NJL131048 NTH131048 ODD131048 OMZ131048 OWV131048 PGR131048 PQN131048 QAJ131048 QKF131048 QUB131048 RDX131048 RNT131048 RXP131048 SHL131048 SRH131048 TBD131048 TKZ131048 TUV131048 UER131048 UON131048 UYJ131048 VIF131048 VSB131048 WBX131048 WLT131048 WVP131048 H196584 JD196584 SZ196584 ACV196584 AMR196584 AWN196584 BGJ196584 BQF196584 CAB196584 CJX196584 CTT196584 DDP196584 DNL196584 DXH196584 EHD196584 EQZ196584 FAV196584 FKR196584 FUN196584 GEJ196584 GOF196584 GYB196584 HHX196584 HRT196584 IBP196584 ILL196584 IVH196584 JFD196584 JOZ196584 JYV196584 KIR196584 KSN196584 LCJ196584 LMF196584 LWB196584 MFX196584 MPT196584 MZP196584 NJL196584 NTH196584 ODD196584 OMZ196584 OWV196584 PGR196584 PQN196584 QAJ196584 QKF196584 QUB196584 RDX196584 RNT196584 RXP196584 SHL196584 SRH196584 TBD196584 TKZ196584 TUV196584 UER196584 UON196584 UYJ196584 VIF196584 VSB196584 WBX196584 WLT196584 WVP196584 H262120 JD262120 SZ262120 ACV262120 AMR262120 AWN262120 BGJ262120 BQF262120 CAB262120 CJX262120 CTT262120 DDP262120 DNL262120 DXH262120 EHD262120 EQZ262120 FAV262120 FKR262120 FUN262120 GEJ262120 GOF262120 GYB262120 HHX262120 HRT262120 IBP262120 ILL262120 IVH262120 JFD262120 JOZ262120 JYV262120 KIR262120 KSN262120 LCJ262120 LMF262120 LWB262120 MFX262120 MPT262120 MZP262120 NJL262120 NTH262120 ODD262120 OMZ262120 OWV262120 PGR262120 PQN262120 QAJ262120 QKF262120 QUB262120 RDX262120 RNT262120 RXP262120 SHL262120 SRH262120 TBD262120 TKZ262120 TUV262120 UER262120 UON262120 UYJ262120 VIF262120 VSB262120 WBX262120 WLT262120 WVP262120 H327656 JD327656 SZ327656 ACV327656 AMR327656 AWN327656 BGJ327656 BQF327656 CAB327656 CJX327656 CTT327656 DDP327656 DNL327656 DXH327656 EHD327656 EQZ327656 FAV327656 FKR327656 FUN327656 GEJ327656 GOF327656 GYB327656 HHX327656 HRT327656 IBP327656 ILL327656 IVH327656 JFD327656 JOZ327656 JYV327656 KIR327656 KSN327656 LCJ327656 LMF327656 LWB327656 MFX327656 MPT327656 MZP327656 NJL327656 NTH327656 ODD327656 OMZ327656 OWV327656 PGR327656 PQN327656 QAJ327656 QKF327656 QUB327656 RDX327656 RNT327656 RXP327656 SHL327656 SRH327656 TBD327656 TKZ327656 TUV327656 UER327656 UON327656 UYJ327656 VIF327656 VSB327656 WBX327656 WLT327656 WVP327656 H393192 JD393192 SZ393192 ACV393192 AMR393192 AWN393192 BGJ393192 BQF393192 CAB393192 CJX393192 CTT393192 DDP393192 DNL393192 DXH393192 EHD393192 EQZ393192 FAV393192 FKR393192 FUN393192 GEJ393192 GOF393192 GYB393192 HHX393192 HRT393192 IBP393192 ILL393192 IVH393192 JFD393192 JOZ393192 JYV393192 KIR393192 KSN393192 LCJ393192 LMF393192 LWB393192 MFX393192 MPT393192 MZP393192 NJL393192 NTH393192 ODD393192 OMZ393192 OWV393192 PGR393192 PQN393192 QAJ393192 QKF393192 QUB393192 RDX393192 RNT393192 RXP393192 SHL393192 SRH393192 TBD393192 TKZ393192 TUV393192 UER393192 UON393192 UYJ393192 VIF393192 VSB393192 WBX393192 WLT393192 WVP393192 H458728 JD458728 SZ458728 ACV458728 AMR458728 AWN458728 BGJ458728 BQF458728 CAB458728 CJX458728 CTT458728 DDP458728 DNL458728 DXH458728 EHD458728 EQZ458728 FAV458728 FKR458728 FUN458728 GEJ458728 GOF458728 GYB458728 HHX458728 HRT458728 IBP458728 ILL458728 IVH458728 JFD458728 JOZ458728 JYV458728 KIR458728 KSN458728 LCJ458728 LMF458728 LWB458728 MFX458728 MPT458728 MZP458728 NJL458728 NTH458728 ODD458728 OMZ458728 OWV458728 PGR458728 PQN458728 QAJ458728 QKF458728 QUB458728 RDX458728 RNT458728 RXP458728 SHL458728 SRH458728 TBD458728 TKZ458728 TUV458728 UER458728 UON458728 UYJ458728 VIF458728 VSB458728 WBX458728 WLT458728 WVP458728 H524264 JD524264 SZ524264 ACV524264 AMR524264 AWN524264 BGJ524264 BQF524264 CAB524264 CJX524264 CTT524264 DDP524264 DNL524264 DXH524264 EHD524264 EQZ524264 FAV524264 FKR524264 FUN524264 GEJ524264 GOF524264 GYB524264 HHX524264 HRT524264 IBP524264 ILL524264 IVH524264 JFD524264 JOZ524264 JYV524264 KIR524264 KSN524264 LCJ524264 LMF524264 LWB524264 MFX524264 MPT524264 MZP524264 NJL524264 NTH524264 ODD524264 OMZ524264 OWV524264 PGR524264 PQN524264 QAJ524264 QKF524264 QUB524264 RDX524264 RNT524264 RXP524264 SHL524264 SRH524264 TBD524264 TKZ524264 TUV524264 UER524264 UON524264 UYJ524264 VIF524264 VSB524264 WBX524264 WLT524264 WVP524264 H589800 JD589800 SZ589800 ACV589800 AMR589800 AWN589800 BGJ589800 BQF589800 CAB589800 CJX589800 CTT589800 DDP589800 DNL589800 DXH589800 EHD589800 EQZ589800 FAV589800 FKR589800 FUN589800 GEJ589800 GOF589800 GYB589800 HHX589800 HRT589800 IBP589800 ILL589800 IVH589800 JFD589800 JOZ589800 JYV589800 KIR589800 KSN589800 LCJ589800 LMF589800 LWB589800 MFX589800 MPT589800 MZP589800 NJL589800 NTH589800 ODD589800 OMZ589800 OWV589800 PGR589800 PQN589800 QAJ589800 QKF589800 QUB589800 RDX589800 RNT589800 RXP589800 SHL589800 SRH589800 TBD589800 TKZ589800 TUV589800 UER589800 UON589800 UYJ589800 VIF589800 VSB589800 WBX589800 WLT589800 WVP589800 H655336 JD655336 SZ655336 ACV655336 AMR655336 AWN655336 BGJ655336 BQF655336 CAB655336 CJX655336 CTT655336 DDP655336 DNL655336 DXH655336 EHD655336 EQZ655336 FAV655336 FKR655336 FUN655336 GEJ655336 GOF655336 GYB655336 HHX655336 HRT655336 IBP655336 ILL655336 IVH655336 JFD655336 JOZ655336 JYV655336 KIR655336 KSN655336 LCJ655336 LMF655336 LWB655336 MFX655336 MPT655336 MZP655336 NJL655336 NTH655336 ODD655336 OMZ655336 OWV655336 PGR655336 PQN655336 QAJ655336 QKF655336 QUB655336 RDX655336 RNT655336 RXP655336 SHL655336 SRH655336 TBD655336 TKZ655336 TUV655336 UER655336 UON655336 UYJ655336 VIF655336 VSB655336 WBX655336 WLT655336 WVP655336 H720872 JD720872 SZ720872 ACV720872 AMR720872 AWN720872 BGJ720872 BQF720872 CAB720872 CJX720872 CTT720872 DDP720872 DNL720872 DXH720872 EHD720872 EQZ720872 FAV720872 FKR720872 FUN720872 GEJ720872 GOF720872 GYB720872 HHX720872 HRT720872 IBP720872 ILL720872 IVH720872 JFD720872 JOZ720872 JYV720872 KIR720872 KSN720872 LCJ720872 LMF720872 LWB720872 MFX720872 MPT720872 MZP720872 NJL720872 NTH720872 ODD720872 OMZ720872 OWV720872 PGR720872 PQN720872 QAJ720872 QKF720872 QUB720872 RDX720872 RNT720872 RXP720872 SHL720872 SRH720872 TBD720872 TKZ720872 TUV720872 UER720872 UON720872 UYJ720872 VIF720872 VSB720872 WBX720872 WLT720872 WVP720872 H786408 JD786408 SZ786408 ACV786408 AMR786408 AWN786408 BGJ786408 BQF786408 CAB786408 CJX786408 CTT786408 DDP786408 DNL786408 DXH786408 EHD786408 EQZ786408 FAV786408 FKR786408 FUN786408 GEJ786408 GOF786408 GYB786408 HHX786408 HRT786408 IBP786408 ILL786408 IVH786408 JFD786408 JOZ786408 JYV786408 KIR786408 KSN786408 LCJ786408 LMF786408 LWB786408 MFX786408 MPT786408 MZP786408 NJL786408 NTH786408 ODD786408 OMZ786408 OWV786408 PGR786408 PQN786408 QAJ786408 QKF786408 QUB786408 RDX786408 RNT786408 RXP786408 SHL786408 SRH786408 TBD786408 TKZ786408 TUV786408 UER786408 UON786408 UYJ786408 VIF786408 VSB786408 WBX786408 WLT786408 WVP786408 H851944 JD851944 SZ851944 ACV851944 AMR851944 AWN851944 BGJ851944 BQF851944 CAB851944 CJX851944 CTT851944 DDP851944 DNL851944 DXH851944 EHD851944 EQZ851944 FAV851944 FKR851944 FUN851944 GEJ851944 GOF851944 GYB851944 HHX851944 HRT851944 IBP851944 ILL851944 IVH851944 JFD851944 JOZ851944 JYV851944 KIR851944 KSN851944 LCJ851944 LMF851944 LWB851944 MFX851944 MPT851944 MZP851944 NJL851944 NTH851944 ODD851944 OMZ851944 OWV851944 PGR851944 PQN851944 QAJ851944 QKF851944 QUB851944 RDX851944 RNT851944 RXP851944 SHL851944 SRH851944 TBD851944 TKZ851944 TUV851944 UER851944 UON851944 UYJ851944 VIF851944 VSB851944 WBX851944 WLT851944 WVP851944 H917480 JD917480 SZ917480 ACV917480 AMR917480 AWN917480 BGJ917480 BQF917480 CAB917480 CJX917480 CTT917480 DDP917480 DNL917480 DXH917480 EHD917480 EQZ917480 FAV917480 FKR917480 FUN917480 GEJ917480 GOF917480 GYB917480 HHX917480 HRT917480 IBP917480 ILL917480 IVH917480 JFD917480 JOZ917480 JYV917480 KIR917480 KSN917480 LCJ917480 LMF917480 LWB917480 MFX917480 MPT917480 MZP917480 NJL917480 NTH917480 ODD917480 OMZ917480 OWV917480 PGR917480 PQN917480 QAJ917480 QKF917480 QUB917480 RDX917480 RNT917480 RXP917480 SHL917480 SRH917480 TBD917480 TKZ917480 TUV917480 UER917480 UON917480 UYJ917480 VIF917480 VSB917480 WBX917480 WLT917480 WVP917480 H983016 JD983016 SZ983016 ACV983016 AMR983016 AWN983016 BGJ983016 BQF983016 CAB983016 CJX983016 CTT983016 DDP983016 DNL983016 DXH983016 EHD983016 EQZ983016 FAV983016 FKR983016 FUN983016 GEJ983016 GOF983016 GYB983016 HHX983016 HRT983016 IBP983016 ILL983016 IVH983016 JFD983016 JOZ983016 JYV983016 KIR983016 KSN983016 LCJ983016 LMF983016 LWB983016 MFX983016 MPT983016 MZP983016 NJL983016 NTH983016 ODD983016 OMZ983016 OWV983016 PGR983016 PQN983016 QAJ983016 QKF983016 QUB983016 RDX983016 RNT983016 RXP983016 SHL983016 SRH983016 TBD983016 TKZ983016 TUV983016 UER983016 UON983016 UYJ983016 VIF983016 VSB983016 WBX983016 WLT983016 WVP983016">
      <formula1>$L$6:$L$7</formula1>
    </dataValidation>
    <dataValidation type="whole" allowBlank="1" showInputMessage="1" showErrorMessage="1" error="La masse du JL doit être comprise entre 661 et 1100" sqref="F8">
      <formula1>661</formula1>
      <formula2>1100</formula2>
    </dataValidation>
    <dataValidation type="whole" allowBlank="1" showInputMessage="1" showErrorMessage="1" error="L'altitude doit être comprise entre 0 et 8000ft" sqref="F19">
      <formula1>0</formula1>
      <formula2>8000</formula2>
    </dataValidation>
    <dataValidation type="whole" allowBlank="1" showInputMessage="1" showErrorMessage="1" error="La température doit être comprise entre - 21 et 35" sqref="F20">
      <formula1>-21</formula1>
      <formula2>35</formula2>
    </dataValidation>
    <dataValidation type="whole" allowBlank="1" showInputMessage="1" showErrorMessage="1" error="La longueur de la piste herbe doit être comrprise en 405m et 2500m" sqref="F21">
      <formula1>405</formula1>
      <formula2>2500</formula2>
    </dataValidation>
    <dataValidation type="whole" allowBlank="1" showInputMessage="1" showErrorMessage="1" error="La longueur de la piste en dur doit être comprise entre 360 et 4000m" sqref="I21">
      <formula1>360</formula1>
      <formula2>4000</formula2>
    </dataValidation>
    <dataValidation type="whole" allowBlank="1" showInputMessage="1" showErrorMessage="1" error="La température doit être comprise entre - 21 et 35" sqref="F7">
      <formula1>-21</formula1>
      <formula2>35</formula2>
    </dataValidation>
    <dataValidation type="whole" allowBlank="1" showInputMessage="1" showErrorMessage="1" error="La vitesse du vent doit être comprise entre 0 et 30Kt" sqref="H6 H19">
      <formula1>0</formula1>
      <formula2>30</formula2>
    </dataValidation>
    <dataValidation type="whole" allowBlank="1" showInputMessage="1" showErrorMessage="1" error="L'altitude doit être comprise entre 0 et 8000ft" sqref="F6">
      <formula1>0</formula1>
      <formula2>8000</formula2>
    </dataValidation>
  </dataValidations>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workbookViewId="0">
      <selection activeCell="F34" sqref="F34:G34"/>
    </sheetView>
  </sheetViews>
  <sheetFormatPr baseColWidth="10" defaultRowHeight="15" x14ac:dyDescent="0.25"/>
  <cols>
    <col min="1" max="1" width="12.125" style="74" customWidth="1"/>
    <col min="2" max="2" width="10.875" style="6"/>
    <col min="3" max="3" width="10.125" style="75" customWidth="1"/>
    <col min="4" max="9" width="12.625" style="6" customWidth="1"/>
    <col min="10" max="10" width="14.125" style="6" customWidth="1"/>
    <col min="11" max="11" width="5.375" style="6" customWidth="1"/>
    <col min="12" max="12" width="6.625" style="6" customWidth="1"/>
    <col min="13" max="14" width="5.375" style="6" customWidth="1"/>
    <col min="15" max="256" width="10.875" style="6"/>
    <col min="257" max="257" width="12.125" style="6" customWidth="1"/>
    <col min="258" max="258" width="10.875" style="6"/>
    <col min="259" max="259" width="7.125" style="6" customWidth="1"/>
    <col min="260" max="266" width="10.875" style="6"/>
    <col min="267" max="267" width="5.375" style="6" customWidth="1"/>
    <col min="268" max="268" width="6.625" style="6" customWidth="1"/>
    <col min="269" max="270" width="5.375" style="6" customWidth="1"/>
    <col min="271" max="512" width="10.875" style="6"/>
    <col min="513" max="513" width="12.125" style="6" customWidth="1"/>
    <col min="514" max="514" width="10.875" style="6"/>
    <col min="515" max="515" width="7.125" style="6" customWidth="1"/>
    <col min="516" max="522" width="10.875" style="6"/>
    <col min="523" max="523" width="5.375" style="6" customWidth="1"/>
    <col min="524" max="524" width="6.625" style="6" customWidth="1"/>
    <col min="525" max="526" width="5.375" style="6" customWidth="1"/>
    <col min="527" max="768" width="10.875" style="6"/>
    <col min="769" max="769" width="12.125" style="6" customWidth="1"/>
    <col min="770" max="770" width="10.875" style="6"/>
    <col min="771" max="771" width="7.125" style="6" customWidth="1"/>
    <col min="772" max="778" width="10.875" style="6"/>
    <col min="779" max="779" width="5.375" style="6" customWidth="1"/>
    <col min="780" max="780" width="6.625" style="6" customWidth="1"/>
    <col min="781" max="782" width="5.375" style="6" customWidth="1"/>
    <col min="783" max="1024" width="10.875" style="6"/>
    <col min="1025" max="1025" width="12.125" style="6" customWidth="1"/>
    <col min="1026" max="1026" width="10.875" style="6"/>
    <col min="1027" max="1027" width="7.125" style="6" customWidth="1"/>
    <col min="1028" max="1034" width="10.875" style="6"/>
    <col min="1035" max="1035" width="5.375" style="6" customWidth="1"/>
    <col min="1036" max="1036" width="6.625" style="6" customWidth="1"/>
    <col min="1037" max="1038" width="5.375" style="6" customWidth="1"/>
    <col min="1039" max="1280" width="10.875" style="6"/>
    <col min="1281" max="1281" width="12.125" style="6" customWidth="1"/>
    <col min="1282" max="1282" width="10.875" style="6"/>
    <col min="1283" max="1283" width="7.125" style="6" customWidth="1"/>
    <col min="1284" max="1290" width="10.875" style="6"/>
    <col min="1291" max="1291" width="5.375" style="6" customWidth="1"/>
    <col min="1292" max="1292" width="6.625" style="6" customWidth="1"/>
    <col min="1293" max="1294" width="5.375" style="6" customWidth="1"/>
    <col min="1295" max="1536" width="10.875" style="6"/>
    <col min="1537" max="1537" width="12.125" style="6" customWidth="1"/>
    <col min="1538" max="1538" width="10.875" style="6"/>
    <col min="1539" max="1539" width="7.125" style="6" customWidth="1"/>
    <col min="1540" max="1546" width="10.875" style="6"/>
    <col min="1547" max="1547" width="5.375" style="6" customWidth="1"/>
    <col min="1548" max="1548" width="6.625" style="6" customWidth="1"/>
    <col min="1549" max="1550" width="5.375" style="6" customWidth="1"/>
    <col min="1551" max="1792" width="10.875" style="6"/>
    <col min="1793" max="1793" width="12.125" style="6" customWidth="1"/>
    <col min="1794" max="1794" width="10.875" style="6"/>
    <col min="1795" max="1795" width="7.125" style="6" customWidth="1"/>
    <col min="1796" max="1802" width="10.875" style="6"/>
    <col min="1803" max="1803" width="5.375" style="6" customWidth="1"/>
    <col min="1804" max="1804" width="6.625" style="6" customWidth="1"/>
    <col min="1805" max="1806" width="5.375" style="6" customWidth="1"/>
    <col min="1807" max="2048" width="10.875" style="6"/>
    <col min="2049" max="2049" width="12.125" style="6" customWidth="1"/>
    <col min="2050" max="2050" width="10.875" style="6"/>
    <col min="2051" max="2051" width="7.125" style="6" customWidth="1"/>
    <col min="2052" max="2058" width="10.875" style="6"/>
    <col min="2059" max="2059" width="5.375" style="6" customWidth="1"/>
    <col min="2060" max="2060" width="6.625" style="6" customWidth="1"/>
    <col min="2061" max="2062" width="5.375" style="6" customWidth="1"/>
    <col min="2063" max="2304" width="10.875" style="6"/>
    <col min="2305" max="2305" width="12.125" style="6" customWidth="1"/>
    <col min="2306" max="2306" width="10.875" style="6"/>
    <col min="2307" max="2307" width="7.125" style="6" customWidth="1"/>
    <col min="2308" max="2314" width="10.875" style="6"/>
    <col min="2315" max="2315" width="5.375" style="6" customWidth="1"/>
    <col min="2316" max="2316" width="6.625" style="6" customWidth="1"/>
    <col min="2317" max="2318" width="5.375" style="6" customWidth="1"/>
    <col min="2319" max="2560" width="10.875" style="6"/>
    <col min="2561" max="2561" width="12.125" style="6" customWidth="1"/>
    <col min="2562" max="2562" width="10.875" style="6"/>
    <col min="2563" max="2563" width="7.125" style="6" customWidth="1"/>
    <col min="2564" max="2570" width="10.875" style="6"/>
    <col min="2571" max="2571" width="5.375" style="6" customWidth="1"/>
    <col min="2572" max="2572" width="6.625" style="6" customWidth="1"/>
    <col min="2573" max="2574" width="5.375" style="6" customWidth="1"/>
    <col min="2575" max="2816" width="10.875" style="6"/>
    <col min="2817" max="2817" width="12.125" style="6" customWidth="1"/>
    <col min="2818" max="2818" width="10.875" style="6"/>
    <col min="2819" max="2819" width="7.125" style="6" customWidth="1"/>
    <col min="2820" max="2826" width="10.875" style="6"/>
    <col min="2827" max="2827" width="5.375" style="6" customWidth="1"/>
    <col min="2828" max="2828" width="6.625" style="6" customWidth="1"/>
    <col min="2829" max="2830" width="5.375" style="6" customWidth="1"/>
    <col min="2831" max="3072" width="10.875" style="6"/>
    <col min="3073" max="3073" width="12.125" style="6" customWidth="1"/>
    <col min="3074" max="3074" width="10.875" style="6"/>
    <col min="3075" max="3075" width="7.125" style="6" customWidth="1"/>
    <col min="3076" max="3082" width="10.875" style="6"/>
    <col min="3083" max="3083" width="5.375" style="6" customWidth="1"/>
    <col min="3084" max="3084" width="6.625" style="6" customWidth="1"/>
    <col min="3085" max="3086" width="5.375" style="6" customWidth="1"/>
    <col min="3087" max="3328" width="10.875" style="6"/>
    <col min="3329" max="3329" width="12.125" style="6" customWidth="1"/>
    <col min="3330" max="3330" width="10.875" style="6"/>
    <col min="3331" max="3331" width="7.125" style="6" customWidth="1"/>
    <col min="3332" max="3338" width="10.875" style="6"/>
    <col min="3339" max="3339" width="5.375" style="6" customWidth="1"/>
    <col min="3340" max="3340" width="6.625" style="6" customWidth="1"/>
    <col min="3341" max="3342" width="5.375" style="6" customWidth="1"/>
    <col min="3343" max="3584" width="10.875" style="6"/>
    <col min="3585" max="3585" width="12.125" style="6" customWidth="1"/>
    <col min="3586" max="3586" width="10.875" style="6"/>
    <col min="3587" max="3587" width="7.125" style="6" customWidth="1"/>
    <col min="3588" max="3594" width="10.875" style="6"/>
    <col min="3595" max="3595" width="5.375" style="6" customWidth="1"/>
    <col min="3596" max="3596" width="6.625" style="6" customWidth="1"/>
    <col min="3597" max="3598" width="5.375" style="6" customWidth="1"/>
    <col min="3599" max="3840" width="10.875" style="6"/>
    <col min="3841" max="3841" width="12.125" style="6" customWidth="1"/>
    <col min="3842" max="3842" width="10.875" style="6"/>
    <col min="3843" max="3843" width="7.125" style="6" customWidth="1"/>
    <col min="3844" max="3850" width="10.875" style="6"/>
    <col min="3851" max="3851" width="5.375" style="6" customWidth="1"/>
    <col min="3852" max="3852" width="6.625" style="6" customWidth="1"/>
    <col min="3853" max="3854" width="5.375" style="6" customWidth="1"/>
    <col min="3855" max="4096" width="10.875" style="6"/>
    <col min="4097" max="4097" width="12.125" style="6" customWidth="1"/>
    <col min="4098" max="4098" width="10.875" style="6"/>
    <col min="4099" max="4099" width="7.125" style="6" customWidth="1"/>
    <col min="4100" max="4106" width="10.875" style="6"/>
    <col min="4107" max="4107" width="5.375" style="6" customWidth="1"/>
    <col min="4108" max="4108" width="6.625" style="6" customWidth="1"/>
    <col min="4109" max="4110" width="5.375" style="6" customWidth="1"/>
    <col min="4111" max="4352" width="10.875" style="6"/>
    <col min="4353" max="4353" width="12.125" style="6" customWidth="1"/>
    <col min="4354" max="4354" width="10.875" style="6"/>
    <col min="4355" max="4355" width="7.125" style="6" customWidth="1"/>
    <col min="4356" max="4362" width="10.875" style="6"/>
    <col min="4363" max="4363" width="5.375" style="6" customWidth="1"/>
    <col min="4364" max="4364" width="6.625" style="6" customWidth="1"/>
    <col min="4365" max="4366" width="5.375" style="6" customWidth="1"/>
    <col min="4367" max="4608" width="10.875" style="6"/>
    <col min="4609" max="4609" width="12.125" style="6" customWidth="1"/>
    <col min="4610" max="4610" width="10.875" style="6"/>
    <col min="4611" max="4611" width="7.125" style="6" customWidth="1"/>
    <col min="4612" max="4618" width="10.875" style="6"/>
    <col min="4619" max="4619" width="5.375" style="6" customWidth="1"/>
    <col min="4620" max="4620" width="6.625" style="6" customWidth="1"/>
    <col min="4621" max="4622" width="5.375" style="6" customWidth="1"/>
    <col min="4623" max="4864" width="10.875" style="6"/>
    <col min="4865" max="4865" width="12.125" style="6" customWidth="1"/>
    <col min="4866" max="4866" width="10.875" style="6"/>
    <col min="4867" max="4867" width="7.125" style="6" customWidth="1"/>
    <col min="4868" max="4874" width="10.875" style="6"/>
    <col min="4875" max="4875" width="5.375" style="6" customWidth="1"/>
    <col min="4876" max="4876" width="6.625" style="6" customWidth="1"/>
    <col min="4877" max="4878" width="5.375" style="6" customWidth="1"/>
    <col min="4879" max="5120" width="10.875" style="6"/>
    <col min="5121" max="5121" width="12.125" style="6" customWidth="1"/>
    <col min="5122" max="5122" width="10.875" style="6"/>
    <col min="5123" max="5123" width="7.125" style="6" customWidth="1"/>
    <col min="5124" max="5130" width="10.875" style="6"/>
    <col min="5131" max="5131" width="5.375" style="6" customWidth="1"/>
    <col min="5132" max="5132" width="6.625" style="6" customWidth="1"/>
    <col min="5133" max="5134" width="5.375" style="6" customWidth="1"/>
    <col min="5135" max="5376" width="10.875" style="6"/>
    <col min="5377" max="5377" width="12.125" style="6" customWidth="1"/>
    <col min="5378" max="5378" width="10.875" style="6"/>
    <col min="5379" max="5379" width="7.125" style="6" customWidth="1"/>
    <col min="5380" max="5386" width="10.875" style="6"/>
    <col min="5387" max="5387" width="5.375" style="6" customWidth="1"/>
    <col min="5388" max="5388" width="6.625" style="6" customWidth="1"/>
    <col min="5389" max="5390" width="5.375" style="6" customWidth="1"/>
    <col min="5391" max="5632" width="10.875" style="6"/>
    <col min="5633" max="5633" width="12.125" style="6" customWidth="1"/>
    <col min="5634" max="5634" width="10.875" style="6"/>
    <col min="5635" max="5635" width="7.125" style="6" customWidth="1"/>
    <col min="5636" max="5642" width="10.875" style="6"/>
    <col min="5643" max="5643" width="5.375" style="6" customWidth="1"/>
    <col min="5644" max="5644" width="6.625" style="6" customWidth="1"/>
    <col min="5645" max="5646" width="5.375" style="6" customWidth="1"/>
    <col min="5647" max="5888" width="10.875" style="6"/>
    <col min="5889" max="5889" width="12.125" style="6" customWidth="1"/>
    <col min="5890" max="5890" width="10.875" style="6"/>
    <col min="5891" max="5891" width="7.125" style="6" customWidth="1"/>
    <col min="5892" max="5898" width="10.875" style="6"/>
    <col min="5899" max="5899" width="5.375" style="6" customWidth="1"/>
    <col min="5900" max="5900" width="6.625" style="6" customWidth="1"/>
    <col min="5901" max="5902" width="5.375" style="6" customWidth="1"/>
    <col min="5903" max="6144" width="10.875" style="6"/>
    <col min="6145" max="6145" width="12.125" style="6" customWidth="1"/>
    <col min="6146" max="6146" width="10.875" style="6"/>
    <col min="6147" max="6147" width="7.125" style="6" customWidth="1"/>
    <col min="6148" max="6154" width="10.875" style="6"/>
    <col min="6155" max="6155" width="5.375" style="6" customWidth="1"/>
    <col min="6156" max="6156" width="6.625" style="6" customWidth="1"/>
    <col min="6157" max="6158" width="5.375" style="6" customWidth="1"/>
    <col min="6159" max="6400" width="10.875" style="6"/>
    <col min="6401" max="6401" width="12.125" style="6" customWidth="1"/>
    <col min="6402" max="6402" width="10.875" style="6"/>
    <col min="6403" max="6403" width="7.125" style="6" customWidth="1"/>
    <col min="6404" max="6410" width="10.875" style="6"/>
    <col min="6411" max="6411" width="5.375" style="6" customWidth="1"/>
    <col min="6412" max="6412" width="6.625" style="6" customWidth="1"/>
    <col min="6413" max="6414" width="5.375" style="6" customWidth="1"/>
    <col min="6415" max="6656" width="10.875" style="6"/>
    <col min="6657" max="6657" width="12.125" style="6" customWidth="1"/>
    <col min="6658" max="6658" width="10.875" style="6"/>
    <col min="6659" max="6659" width="7.125" style="6" customWidth="1"/>
    <col min="6660" max="6666" width="10.875" style="6"/>
    <col min="6667" max="6667" width="5.375" style="6" customWidth="1"/>
    <col min="6668" max="6668" width="6.625" style="6" customWidth="1"/>
    <col min="6669" max="6670" width="5.375" style="6" customWidth="1"/>
    <col min="6671" max="6912" width="10.875" style="6"/>
    <col min="6913" max="6913" width="12.125" style="6" customWidth="1"/>
    <col min="6914" max="6914" width="10.875" style="6"/>
    <col min="6915" max="6915" width="7.125" style="6" customWidth="1"/>
    <col min="6916" max="6922" width="10.875" style="6"/>
    <col min="6923" max="6923" width="5.375" style="6" customWidth="1"/>
    <col min="6924" max="6924" width="6.625" style="6" customWidth="1"/>
    <col min="6925" max="6926" width="5.375" style="6" customWidth="1"/>
    <col min="6927" max="7168" width="10.875" style="6"/>
    <col min="7169" max="7169" width="12.125" style="6" customWidth="1"/>
    <col min="7170" max="7170" width="10.875" style="6"/>
    <col min="7171" max="7171" width="7.125" style="6" customWidth="1"/>
    <col min="7172" max="7178" width="10.875" style="6"/>
    <col min="7179" max="7179" width="5.375" style="6" customWidth="1"/>
    <col min="7180" max="7180" width="6.625" style="6" customWidth="1"/>
    <col min="7181" max="7182" width="5.375" style="6" customWidth="1"/>
    <col min="7183" max="7424" width="10.875" style="6"/>
    <col min="7425" max="7425" width="12.125" style="6" customWidth="1"/>
    <col min="7426" max="7426" width="10.875" style="6"/>
    <col min="7427" max="7427" width="7.125" style="6" customWidth="1"/>
    <col min="7428" max="7434" width="10.875" style="6"/>
    <col min="7435" max="7435" width="5.375" style="6" customWidth="1"/>
    <col min="7436" max="7436" width="6.625" style="6" customWidth="1"/>
    <col min="7437" max="7438" width="5.375" style="6" customWidth="1"/>
    <col min="7439" max="7680" width="10.875" style="6"/>
    <col min="7681" max="7681" width="12.125" style="6" customWidth="1"/>
    <col min="7682" max="7682" width="10.875" style="6"/>
    <col min="7683" max="7683" width="7.125" style="6" customWidth="1"/>
    <col min="7684" max="7690" width="10.875" style="6"/>
    <col min="7691" max="7691" width="5.375" style="6" customWidth="1"/>
    <col min="7692" max="7692" width="6.625" style="6" customWidth="1"/>
    <col min="7693" max="7694" width="5.375" style="6" customWidth="1"/>
    <col min="7695" max="7936" width="10.875" style="6"/>
    <col min="7937" max="7937" width="12.125" style="6" customWidth="1"/>
    <col min="7938" max="7938" width="10.875" style="6"/>
    <col min="7939" max="7939" width="7.125" style="6" customWidth="1"/>
    <col min="7940" max="7946" width="10.875" style="6"/>
    <col min="7947" max="7947" width="5.375" style="6" customWidth="1"/>
    <col min="7948" max="7948" width="6.625" style="6" customWidth="1"/>
    <col min="7949" max="7950" width="5.375" style="6" customWidth="1"/>
    <col min="7951" max="8192" width="10.875" style="6"/>
    <col min="8193" max="8193" width="12.125" style="6" customWidth="1"/>
    <col min="8194" max="8194" width="10.875" style="6"/>
    <col min="8195" max="8195" width="7.125" style="6" customWidth="1"/>
    <col min="8196" max="8202" width="10.875" style="6"/>
    <col min="8203" max="8203" width="5.375" style="6" customWidth="1"/>
    <col min="8204" max="8204" width="6.625" style="6" customWidth="1"/>
    <col min="8205" max="8206" width="5.375" style="6" customWidth="1"/>
    <col min="8207" max="8448" width="10.875" style="6"/>
    <col min="8449" max="8449" width="12.125" style="6" customWidth="1"/>
    <col min="8450" max="8450" width="10.875" style="6"/>
    <col min="8451" max="8451" width="7.125" style="6" customWidth="1"/>
    <col min="8452" max="8458" width="10.875" style="6"/>
    <col min="8459" max="8459" width="5.375" style="6" customWidth="1"/>
    <col min="8460" max="8460" width="6.625" style="6" customWidth="1"/>
    <col min="8461" max="8462" width="5.375" style="6" customWidth="1"/>
    <col min="8463" max="8704" width="10.875" style="6"/>
    <col min="8705" max="8705" width="12.125" style="6" customWidth="1"/>
    <col min="8706" max="8706" width="10.875" style="6"/>
    <col min="8707" max="8707" width="7.125" style="6" customWidth="1"/>
    <col min="8708" max="8714" width="10.875" style="6"/>
    <col min="8715" max="8715" width="5.375" style="6" customWidth="1"/>
    <col min="8716" max="8716" width="6.625" style="6" customWidth="1"/>
    <col min="8717" max="8718" width="5.375" style="6" customWidth="1"/>
    <col min="8719" max="8960" width="10.875" style="6"/>
    <col min="8961" max="8961" width="12.125" style="6" customWidth="1"/>
    <col min="8962" max="8962" width="10.875" style="6"/>
    <col min="8963" max="8963" width="7.125" style="6" customWidth="1"/>
    <col min="8964" max="8970" width="10.875" style="6"/>
    <col min="8971" max="8971" width="5.375" style="6" customWidth="1"/>
    <col min="8972" max="8972" width="6.625" style="6" customWidth="1"/>
    <col min="8973" max="8974" width="5.375" style="6" customWidth="1"/>
    <col min="8975" max="9216" width="10.875" style="6"/>
    <col min="9217" max="9217" width="12.125" style="6" customWidth="1"/>
    <col min="9218" max="9218" width="10.875" style="6"/>
    <col min="9219" max="9219" width="7.125" style="6" customWidth="1"/>
    <col min="9220" max="9226" width="10.875" style="6"/>
    <col min="9227" max="9227" width="5.375" style="6" customWidth="1"/>
    <col min="9228" max="9228" width="6.625" style="6" customWidth="1"/>
    <col min="9229" max="9230" width="5.375" style="6" customWidth="1"/>
    <col min="9231" max="9472" width="10.875" style="6"/>
    <col min="9473" max="9473" width="12.125" style="6" customWidth="1"/>
    <col min="9474" max="9474" width="10.875" style="6"/>
    <col min="9475" max="9475" width="7.125" style="6" customWidth="1"/>
    <col min="9476" max="9482" width="10.875" style="6"/>
    <col min="9483" max="9483" width="5.375" style="6" customWidth="1"/>
    <col min="9484" max="9484" width="6.625" style="6" customWidth="1"/>
    <col min="9485" max="9486" width="5.375" style="6" customWidth="1"/>
    <col min="9487" max="9728" width="10.875" style="6"/>
    <col min="9729" max="9729" width="12.125" style="6" customWidth="1"/>
    <col min="9730" max="9730" width="10.875" style="6"/>
    <col min="9731" max="9731" width="7.125" style="6" customWidth="1"/>
    <col min="9732" max="9738" width="10.875" style="6"/>
    <col min="9739" max="9739" width="5.375" style="6" customWidth="1"/>
    <col min="9740" max="9740" width="6.625" style="6" customWidth="1"/>
    <col min="9741" max="9742" width="5.375" style="6" customWidth="1"/>
    <col min="9743" max="9984" width="10.875" style="6"/>
    <col min="9985" max="9985" width="12.125" style="6" customWidth="1"/>
    <col min="9986" max="9986" width="10.875" style="6"/>
    <col min="9987" max="9987" width="7.125" style="6" customWidth="1"/>
    <col min="9988" max="9994" width="10.875" style="6"/>
    <col min="9995" max="9995" width="5.375" style="6" customWidth="1"/>
    <col min="9996" max="9996" width="6.625" style="6" customWidth="1"/>
    <col min="9997" max="9998" width="5.375" style="6" customWidth="1"/>
    <col min="9999" max="10240" width="10.875" style="6"/>
    <col min="10241" max="10241" width="12.125" style="6" customWidth="1"/>
    <col min="10242" max="10242" width="10.875" style="6"/>
    <col min="10243" max="10243" width="7.125" style="6" customWidth="1"/>
    <col min="10244" max="10250" width="10.875" style="6"/>
    <col min="10251" max="10251" width="5.375" style="6" customWidth="1"/>
    <col min="10252" max="10252" width="6.625" style="6" customWidth="1"/>
    <col min="10253" max="10254" width="5.375" style="6" customWidth="1"/>
    <col min="10255" max="10496" width="10.875" style="6"/>
    <col min="10497" max="10497" width="12.125" style="6" customWidth="1"/>
    <col min="10498" max="10498" width="10.875" style="6"/>
    <col min="10499" max="10499" width="7.125" style="6" customWidth="1"/>
    <col min="10500" max="10506" width="10.875" style="6"/>
    <col min="10507" max="10507" width="5.375" style="6" customWidth="1"/>
    <col min="10508" max="10508" width="6.625" style="6" customWidth="1"/>
    <col min="10509" max="10510" width="5.375" style="6" customWidth="1"/>
    <col min="10511" max="10752" width="10.875" style="6"/>
    <col min="10753" max="10753" width="12.125" style="6" customWidth="1"/>
    <col min="10754" max="10754" width="10.875" style="6"/>
    <col min="10755" max="10755" width="7.125" style="6" customWidth="1"/>
    <col min="10756" max="10762" width="10.875" style="6"/>
    <col min="10763" max="10763" width="5.375" style="6" customWidth="1"/>
    <col min="10764" max="10764" width="6.625" style="6" customWidth="1"/>
    <col min="10765" max="10766" width="5.375" style="6" customWidth="1"/>
    <col min="10767" max="11008" width="10.875" style="6"/>
    <col min="11009" max="11009" width="12.125" style="6" customWidth="1"/>
    <col min="11010" max="11010" width="10.875" style="6"/>
    <col min="11011" max="11011" width="7.125" style="6" customWidth="1"/>
    <col min="11012" max="11018" width="10.875" style="6"/>
    <col min="11019" max="11019" width="5.375" style="6" customWidth="1"/>
    <col min="11020" max="11020" width="6.625" style="6" customWidth="1"/>
    <col min="11021" max="11022" width="5.375" style="6" customWidth="1"/>
    <col min="11023" max="11264" width="10.875" style="6"/>
    <col min="11265" max="11265" width="12.125" style="6" customWidth="1"/>
    <col min="11266" max="11266" width="10.875" style="6"/>
    <col min="11267" max="11267" width="7.125" style="6" customWidth="1"/>
    <col min="11268" max="11274" width="10.875" style="6"/>
    <col min="11275" max="11275" width="5.375" style="6" customWidth="1"/>
    <col min="11276" max="11276" width="6.625" style="6" customWidth="1"/>
    <col min="11277" max="11278" width="5.375" style="6" customWidth="1"/>
    <col min="11279" max="11520" width="10.875" style="6"/>
    <col min="11521" max="11521" width="12.125" style="6" customWidth="1"/>
    <col min="11522" max="11522" width="10.875" style="6"/>
    <col min="11523" max="11523" width="7.125" style="6" customWidth="1"/>
    <col min="11524" max="11530" width="10.875" style="6"/>
    <col min="11531" max="11531" width="5.375" style="6" customWidth="1"/>
    <col min="11532" max="11532" width="6.625" style="6" customWidth="1"/>
    <col min="11533" max="11534" width="5.375" style="6" customWidth="1"/>
    <col min="11535" max="11776" width="10.875" style="6"/>
    <col min="11777" max="11777" width="12.125" style="6" customWidth="1"/>
    <col min="11778" max="11778" width="10.875" style="6"/>
    <col min="11779" max="11779" width="7.125" style="6" customWidth="1"/>
    <col min="11780" max="11786" width="10.875" style="6"/>
    <col min="11787" max="11787" width="5.375" style="6" customWidth="1"/>
    <col min="11788" max="11788" width="6.625" style="6" customWidth="1"/>
    <col min="11789" max="11790" width="5.375" style="6" customWidth="1"/>
    <col min="11791" max="12032" width="10.875" style="6"/>
    <col min="12033" max="12033" width="12.125" style="6" customWidth="1"/>
    <col min="12034" max="12034" width="10.875" style="6"/>
    <col min="12035" max="12035" width="7.125" style="6" customWidth="1"/>
    <col min="12036" max="12042" width="10.875" style="6"/>
    <col min="12043" max="12043" width="5.375" style="6" customWidth="1"/>
    <col min="12044" max="12044" width="6.625" style="6" customWidth="1"/>
    <col min="12045" max="12046" width="5.375" style="6" customWidth="1"/>
    <col min="12047" max="12288" width="10.875" style="6"/>
    <col min="12289" max="12289" width="12.125" style="6" customWidth="1"/>
    <col min="12290" max="12290" width="10.875" style="6"/>
    <col min="12291" max="12291" width="7.125" style="6" customWidth="1"/>
    <col min="12292" max="12298" width="10.875" style="6"/>
    <col min="12299" max="12299" width="5.375" style="6" customWidth="1"/>
    <col min="12300" max="12300" width="6.625" style="6" customWidth="1"/>
    <col min="12301" max="12302" width="5.375" style="6" customWidth="1"/>
    <col min="12303" max="12544" width="10.875" style="6"/>
    <col min="12545" max="12545" width="12.125" style="6" customWidth="1"/>
    <col min="12546" max="12546" width="10.875" style="6"/>
    <col min="12547" max="12547" width="7.125" style="6" customWidth="1"/>
    <col min="12548" max="12554" width="10.875" style="6"/>
    <col min="12555" max="12555" width="5.375" style="6" customWidth="1"/>
    <col min="12556" max="12556" width="6.625" style="6" customWidth="1"/>
    <col min="12557" max="12558" width="5.375" style="6" customWidth="1"/>
    <col min="12559" max="12800" width="10.875" style="6"/>
    <col min="12801" max="12801" width="12.125" style="6" customWidth="1"/>
    <col min="12802" max="12802" width="10.875" style="6"/>
    <col min="12803" max="12803" width="7.125" style="6" customWidth="1"/>
    <col min="12804" max="12810" width="10.875" style="6"/>
    <col min="12811" max="12811" width="5.375" style="6" customWidth="1"/>
    <col min="12812" max="12812" width="6.625" style="6" customWidth="1"/>
    <col min="12813" max="12814" width="5.375" style="6" customWidth="1"/>
    <col min="12815" max="13056" width="10.875" style="6"/>
    <col min="13057" max="13057" width="12.125" style="6" customWidth="1"/>
    <col min="13058" max="13058" width="10.875" style="6"/>
    <col min="13059" max="13059" width="7.125" style="6" customWidth="1"/>
    <col min="13060" max="13066" width="10.875" style="6"/>
    <col min="13067" max="13067" width="5.375" style="6" customWidth="1"/>
    <col min="13068" max="13068" width="6.625" style="6" customWidth="1"/>
    <col min="13069" max="13070" width="5.375" style="6" customWidth="1"/>
    <col min="13071" max="13312" width="10.875" style="6"/>
    <col min="13313" max="13313" width="12.125" style="6" customWidth="1"/>
    <col min="13314" max="13314" width="10.875" style="6"/>
    <col min="13315" max="13315" width="7.125" style="6" customWidth="1"/>
    <col min="13316" max="13322" width="10.875" style="6"/>
    <col min="13323" max="13323" width="5.375" style="6" customWidth="1"/>
    <col min="13324" max="13324" width="6.625" style="6" customWidth="1"/>
    <col min="13325" max="13326" width="5.375" style="6" customWidth="1"/>
    <col min="13327" max="13568" width="10.875" style="6"/>
    <col min="13569" max="13569" width="12.125" style="6" customWidth="1"/>
    <col min="13570" max="13570" width="10.875" style="6"/>
    <col min="13571" max="13571" width="7.125" style="6" customWidth="1"/>
    <col min="13572" max="13578" width="10.875" style="6"/>
    <col min="13579" max="13579" width="5.375" style="6" customWidth="1"/>
    <col min="13580" max="13580" width="6.625" style="6" customWidth="1"/>
    <col min="13581" max="13582" width="5.375" style="6" customWidth="1"/>
    <col min="13583" max="13824" width="10.875" style="6"/>
    <col min="13825" max="13825" width="12.125" style="6" customWidth="1"/>
    <col min="13826" max="13826" width="10.875" style="6"/>
    <col min="13827" max="13827" width="7.125" style="6" customWidth="1"/>
    <col min="13828" max="13834" width="10.875" style="6"/>
    <col min="13835" max="13835" width="5.375" style="6" customWidth="1"/>
    <col min="13836" max="13836" width="6.625" style="6" customWidth="1"/>
    <col min="13837" max="13838" width="5.375" style="6" customWidth="1"/>
    <col min="13839" max="14080" width="10.875" style="6"/>
    <col min="14081" max="14081" width="12.125" style="6" customWidth="1"/>
    <col min="14082" max="14082" width="10.875" style="6"/>
    <col min="14083" max="14083" width="7.125" style="6" customWidth="1"/>
    <col min="14084" max="14090" width="10.875" style="6"/>
    <col min="14091" max="14091" width="5.375" style="6" customWidth="1"/>
    <col min="14092" max="14092" width="6.625" style="6" customWidth="1"/>
    <col min="14093" max="14094" width="5.375" style="6" customWidth="1"/>
    <col min="14095" max="14336" width="10.875" style="6"/>
    <col min="14337" max="14337" width="12.125" style="6" customWidth="1"/>
    <col min="14338" max="14338" width="10.875" style="6"/>
    <col min="14339" max="14339" width="7.125" style="6" customWidth="1"/>
    <col min="14340" max="14346" width="10.875" style="6"/>
    <col min="14347" max="14347" width="5.375" style="6" customWidth="1"/>
    <col min="14348" max="14348" width="6.625" style="6" customWidth="1"/>
    <col min="14349" max="14350" width="5.375" style="6" customWidth="1"/>
    <col min="14351" max="14592" width="10.875" style="6"/>
    <col min="14593" max="14593" width="12.125" style="6" customWidth="1"/>
    <col min="14594" max="14594" width="10.875" style="6"/>
    <col min="14595" max="14595" width="7.125" style="6" customWidth="1"/>
    <col min="14596" max="14602" width="10.875" style="6"/>
    <col min="14603" max="14603" width="5.375" style="6" customWidth="1"/>
    <col min="14604" max="14604" width="6.625" style="6" customWidth="1"/>
    <col min="14605" max="14606" width="5.375" style="6" customWidth="1"/>
    <col min="14607" max="14848" width="10.875" style="6"/>
    <col min="14849" max="14849" width="12.125" style="6" customWidth="1"/>
    <col min="14850" max="14850" width="10.875" style="6"/>
    <col min="14851" max="14851" width="7.125" style="6" customWidth="1"/>
    <col min="14852" max="14858" width="10.875" style="6"/>
    <col min="14859" max="14859" width="5.375" style="6" customWidth="1"/>
    <col min="14860" max="14860" width="6.625" style="6" customWidth="1"/>
    <col min="14861" max="14862" width="5.375" style="6" customWidth="1"/>
    <col min="14863" max="15104" width="10.875" style="6"/>
    <col min="15105" max="15105" width="12.125" style="6" customWidth="1"/>
    <col min="15106" max="15106" width="10.875" style="6"/>
    <col min="15107" max="15107" width="7.125" style="6" customWidth="1"/>
    <col min="15108" max="15114" width="10.875" style="6"/>
    <col min="15115" max="15115" width="5.375" style="6" customWidth="1"/>
    <col min="15116" max="15116" width="6.625" style="6" customWidth="1"/>
    <col min="15117" max="15118" width="5.375" style="6" customWidth="1"/>
    <col min="15119" max="15360" width="10.875" style="6"/>
    <col min="15361" max="15361" width="12.125" style="6" customWidth="1"/>
    <col min="15362" max="15362" width="10.875" style="6"/>
    <col min="15363" max="15363" width="7.125" style="6" customWidth="1"/>
    <col min="15364" max="15370" width="10.875" style="6"/>
    <col min="15371" max="15371" width="5.375" style="6" customWidth="1"/>
    <col min="15372" max="15372" width="6.625" style="6" customWidth="1"/>
    <col min="15373" max="15374" width="5.375" style="6" customWidth="1"/>
    <col min="15375" max="15616" width="10.875" style="6"/>
    <col min="15617" max="15617" width="12.125" style="6" customWidth="1"/>
    <col min="15618" max="15618" width="10.875" style="6"/>
    <col min="15619" max="15619" width="7.125" style="6" customWidth="1"/>
    <col min="15620" max="15626" width="10.875" style="6"/>
    <col min="15627" max="15627" width="5.375" style="6" customWidth="1"/>
    <col min="15628" max="15628" width="6.625" style="6" customWidth="1"/>
    <col min="15629" max="15630" width="5.375" style="6" customWidth="1"/>
    <col min="15631" max="15872" width="10.875" style="6"/>
    <col min="15873" max="15873" width="12.125" style="6" customWidth="1"/>
    <col min="15874" max="15874" width="10.875" style="6"/>
    <col min="15875" max="15875" width="7.125" style="6" customWidth="1"/>
    <col min="15876" max="15882" width="10.875" style="6"/>
    <col min="15883" max="15883" width="5.375" style="6" customWidth="1"/>
    <col min="15884" max="15884" width="6.625" style="6" customWidth="1"/>
    <col min="15885" max="15886" width="5.375" style="6" customWidth="1"/>
    <col min="15887" max="16128" width="10.875" style="6"/>
    <col min="16129" max="16129" width="12.125" style="6" customWidth="1"/>
    <col min="16130" max="16130" width="10.875" style="6"/>
    <col min="16131" max="16131" width="7.125" style="6" customWidth="1"/>
    <col min="16132" max="16138" width="10.875" style="6"/>
    <col min="16139" max="16139" width="5.375" style="6" customWidth="1"/>
    <col min="16140" max="16140" width="6.625" style="6" customWidth="1"/>
    <col min="16141" max="16142" width="5.375" style="6" customWidth="1"/>
    <col min="16143" max="16384" width="10.875" style="6"/>
  </cols>
  <sheetData>
    <row r="1" spans="1:16" s="2" customFormat="1" ht="52.5" customHeight="1" x14ac:dyDescent="0.25">
      <c r="A1" s="184" t="s">
        <v>18</v>
      </c>
      <c r="B1" s="185"/>
      <c r="C1" s="185"/>
      <c r="D1" s="185"/>
      <c r="E1" s="185"/>
      <c r="F1" s="185"/>
      <c r="G1" s="185"/>
      <c r="H1" s="185"/>
      <c r="I1" s="185"/>
      <c r="J1" s="1"/>
    </row>
    <row r="2" spans="1:16" ht="15.75" thickBot="1" x14ac:dyDescent="0.3">
      <c r="A2" s="3"/>
      <c r="B2" s="4"/>
      <c r="C2" s="5"/>
      <c r="D2" s="4"/>
      <c r="E2" s="4"/>
      <c r="F2" s="4"/>
      <c r="G2" s="4"/>
      <c r="H2" s="4"/>
      <c r="I2" s="4"/>
      <c r="J2" s="4"/>
    </row>
    <row r="3" spans="1:16" ht="15.75" thickBot="1" x14ac:dyDescent="0.3">
      <c r="A3" s="7"/>
      <c r="B3" s="8"/>
      <c r="C3" s="9"/>
      <c r="D3" s="8"/>
      <c r="E3" s="8"/>
      <c r="F3" s="8"/>
      <c r="G3" s="8"/>
      <c r="H3" s="8"/>
      <c r="I3" s="10"/>
      <c r="J3" s="11"/>
      <c r="K3" s="12"/>
      <c r="L3" s="12"/>
      <c r="M3" s="12"/>
      <c r="N3" s="12"/>
      <c r="O3" s="12"/>
    </row>
    <row r="4" spans="1:16" x14ac:dyDescent="0.25">
      <c r="A4" s="186" t="s">
        <v>0</v>
      </c>
      <c r="B4" s="187"/>
      <c r="C4" s="13"/>
      <c r="D4" s="14" t="s">
        <v>1</v>
      </c>
      <c r="E4" s="15"/>
      <c r="F4" s="167">
        <f>Calcul!F6</f>
        <v>0</v>
      </c>
      <c r="G4" s="14" t="s">
        <v>2</v>
      </c>
      <c r="H4" s="168">
        <f>Calcul!H6</f>
        <v>0</v>
      </c>
      <c r="I4" s="16" t="s">
        <v>3</v>
      </c>
      <c r="J4" s="11"/>
      <c r="K4" s="12"/>
      <c r="L4" s="12" t="s">
        <v>4</v>
      </c>
      <c r="M4" s="12"/>
      <c r="N4" s="12"/>
      <c r="O4" s="12"/>
    </row>
    <row r="5" spans="1:16" x14ac:dyDescent="0.25">
      <c r="A5" s="186"/>
      <c r="B5" s="187"/>
      <c r="C5" s="13"/>
      <c r="D5" s="17" t="s">
        <v>5</v>
      </c>
      <c r="E5" s="18"/>
      <c r="F5" s="169">
        <f>Calcul!F7</f>
        <v>0</v>
      </c>
      <c r="G5" s="19"/>
      <c r="H5" s="141"/>
      <c r="I5" s="20"/>
      <c r="J5" s="11"/>
      <c r="K5" s="12"/>
      <c r="L5" s="12" t="s">
        <v>6</v>
      </c>
      <c r="M5" s="12"/>
      <c r="N5" s="12"/>
      <c r="O5" s="12"/>
    </row>
    <row r="6" spans="1:16" ht="15.75" thickBot="1" x14ac:dyDescent="0.3">
      <c r="A6" s="186"/>
      <c r="B6" s="187"/>
      <c r="C6" s="13"/>
      <c r="D6" s="21" t="s">
        <v>7</v>
      </c>
      <c r="E6" s="22"/>
      <c r="F6" s="170">
        <f>Calcul!F8</f>
        <v>0</v>
      </c>
      <c r="G6" s="137" t="s">
        <v>25</v>
      </c>
      <c r="H6" s="142"/>
      <c r="I6" s="23"/>
      <c r="J6" s="130"/>
      <c r="K6" s="60"/>
      <c r="L6" s="60"/>
      <c r="M6" s="60"/>
      <c r="N6" s="60"/>
      <c r="O6" s="60"/>
      <c r="P6" s="60"/>
    </row>
    <row r="7" spans="1:16" ht="15.75" thickBot="1" x14ac:dyDescent="0.3">
      <c r="A7" s="24"/>
      <c r="B7" s="25"/>
      <c r="C7" s="26"/>
      <c r="D7" s="25"/>
      <c r="E7" s="25"/>
      <c r="F7" s="25"/>
      <c r="G7" s="25"/>
      <c r="H7" s="25"/>
      <c r="I7" s="27"/>
      <c r="J7" s="130"/>
      <c r="K7" s="60"/>
      <c r="L7" s="60"/>
      <c r="M7" s="60"/>
      <c r="N7" s="60"/>
      <c r="O7" s="60"/>
      <c r="P7" s="60"/>
    </row>
    <row r="8" spans="1:16" ht="15.75" thickBot="1" x14ac:dyDescent="0.3">
      <c r="A8" s="3"/>
      <c r="B8" s="4"/>
      <c r="C8" s="5"/>
      <c r="D8" s="4"/>
      <c r="E8" s="4"/>
      <c r="F8" s="4"/>
      <c r="G8" s="4"/>
      <c r="H8" s="4"/>
      <c r="I8" s="4"/>
      <c r="J8" s="130"/>
      <c r="K8" s="60"/>
      <c r="L8" s="60"/>
      <c r="M8" s="60"/>
      <c r="N8" s="60"/>
      <c r="O8" s="60" t="s">
        <v>19</v>
      </c>
      <c r="P8" s="60"/>
    </row>
    <row r="9" spans="1:16" x14ac:dyDescent="0.25">
      <c r="A9" s="3"/>
      <c r="B9" s="4"/>
      <c r="C9" s="5"/>
      <c r="D9" s="124" t="s">
        <v>7</v>
      </c>
      <c r="E9" s="125">
        <v>1100</v>
      </c>
      <c r="F9" s="126" t="s">
        <v>7</v>
      </c>
      <c r="G9" s="127">
        <f>F6</f>
        <v>0</v>
      </c>
      <c r="H9" s="128" t="s">
        <v>7</v>
      </c>
      <c r="I9" s="129">
        <v>900</v>
      </c>
      <c r="J9" s="130"/>
      <c r="K9" s="130" t="s">
        <v>8</v>
      </c>
      <c r="L9" s="130"/>
      <c r="M9" s="130"/>
      <c r="N9" s="130"/>
      <c r="O9" s="130"/>
      <c r="P9" s="60"/>
    </row>
    <row r="10" spans="1:16" ht="15.75" thickBot="1" x14ac:dyDescent="0.3">
      <c r="A10" s="3"/>
      <c r="B10" s="4"/>
      <c r="C10" s="5"/>
      <c r="D10" s="28" t="s">
        <v>20</v>
      </c>
      <c r="E10" s="29" t="s">
        <v>21</v>
      </c>
      <c r="F10" s="98" t="s">
        <v>20</v>
      </c>
      <c r="G10" s="99" t="s">
        <v>21</v>
      </c>
      <c r="H10" s="30" t="s">
        <v>20</v>
      </c>
      <c r="I10" s="31" t="s">
        <v>21</v>
      </c>
      <c r="J10" s="130"/>
      <c r="K10" s="130"/>
      <c r="L10" s="130"/>
      <c r="M10" s="131" t="s">
        <v>9</v>
      </c>
      <c r="N10" s="131" t="s">
        <v>10</v>
      </c>
      <c r="O10" s="130"/>
      <c r="P10" s="60"/>
    </row>
    <row r="11" spans="1:16" x14ac:dyDescent="0.25">
      <c r="A11" s="32"/>
      <c r="B11" s="33" t="s">
        <v>11</v>
      </c>
      <c r="C11" s="34">
        <f>C12-20</f>
        <v>-5</v>
      </c>
      <c r="D11" s="35">
        <v>645</v>
      </c>
      <c r="E11" s="36">
        <v>550</v>
      </c>
      <c r="F11" s="100">
        <f t="shared" ref="F11:G13" si="0">D11-((D11-H11)/($E$9-$I$9))*($E$9-$G$9)</f>
        <v>-675</v>
      </c>
      <c r="G11" s="101">
        <f t="shared" si="0"/>
        <v>-495</v>
      </c>
      <c r="H11" s="37">
        <v>405</v>
      </c>
      <c r="I11" s="38">
        <v>360</v>
      </c>
      <c r="J11" s="130"/>
      <c r="K11" s="132">
        <v>0</v>
      </c>
      <c r="L11" s="130">
        <v>1</v>
      </c>
      <c r="M11" s="130"/>
      <c r="N11" s="130"/>
      <c r="O11" s="130"/>
      <c r="P11" s="60"/>
    </row>
    <row r="12" spans="1:16" x14ac:dyDescent="0.25">
      <c r="A12" s="39">
        <v>0</v>
      </c>
      <c r="B12" s="40" t="s">
        <v>12</v>
      </c>
      <c r="C12" s="41">
        <v>15</v>
      </c>
      <c r="D12" s="42">
        <v>725</v>
      </c>
      <c r="E12" s="43">
        <v>610</v>
      </c>
      <c r="F12" s="102">
        <f t="shared" si="0"/>
        <v>-760</v>
      </c>
      <c r="G12" s="103">
        <f t="shared" si="0"/>
        <v>-545</v>
      </c>
      <c r="H12" s="44">
        <v>455</v>
      </c>
      <c r="I12" s="45">
        <v>400</v>
      </c>
      <c r="J12" s="130"/>
      <c r="K12" s="132"/>
      <c r="L12" s="130"/>
      <c r="M12" s="130">
        <f>(L11-L13)/(K11-K13)</f>
        <v>-1.8999999999999996E-2</v>
      </c>
      <c r="N12" s="130">
        <f>L11-(M12*K11)</f>
        <v>1</v>
      </c>
      <c r="O12" s="130"/>
      <c r="P12" s="60"/>
    </row>
    <row r="13" spans="1:16" x14ac:dyDescent="0.25">
      <c r="A13" s="46"/>
      <c r="B13" s="47" t="s">
        <v>13</v>
      </c>
      <c r="C13" s="48">
        <f>C12+20</f>
        <v>35</v>
      </c>
      <c r="D13" s="49">
        <v>810</v>
      </c>
      <c r="E13" s="50">
        <v>675</v>
      </c>
      <c r="F13" s="104">
        <f t="shared" si="0"/>
        <v>-895</v>
      </c>
      <c r="G13" s="105">
        <f t="shared" si="0"/>
        <v>-617.5</v>
      </c>
      <c r="H13" s="51">
        <v>500</v>
      </c>
      <c r="I13" s="52">
        <v>440</v>
      </c>
      <c r="J13" s="130"/>
      <c r="K13" s="132">
        <v>10</v>
      </c>
      <c r="L13" s="130">
        <v>0.81</v>
      </c>
      <c r="M13" s="130"/>
      <c r="N13" s="130"/>
      <c r="O13" s="130"/>
      <c r="P13" s="60"/>
    </row>
    <row r="14" spans="1:16" x14ac:dyDescent="0.25">
      <c r="A14" s="76"/>
      <c r="B14" s="77" t="s">
        <v>11</v>
      </c>
      <c r="C14" s="78">
        <f>IF(A16&lt;&gt;"",C16-20,"")</f>
        <v>-5</v>
      </c>
      <c r="D14" s="79">
        <f t="shared" ref="D14:I14" si="1">IF($A$16&lt;&gt;"",D11+($A$16-$A$12)*(D19-D11)/($A$20-$A$12),"")</f>
        <v>645</v>
      </c>
      <c r="E14" s="80">
        <f t="shared" si="1"/>
        <v>550</v>
      </c>
      <c r="F14" s="81">
        <f t="shared" si="1"/>
        <v>-675</v>
      </c>
      <c r="G14" s="80">
        <f t="shared" si="1"/>
        <v>-495</v>
      </c>
      <c r="H14" s="81">
        <f t="shared" si="1"/>
        <v>405</v>
      </c>
      <c r="I14" s="82">
        <f t="shared" si="1"/>
        <v>360</v>
      </c>
      <c r="J14" s="130"/>
      <c r="K14" s="132"/>
      <c r="L14" s="130"/>
      <c r="M14" s="130">
        <f>(L13-L15)/(K13-K15)</f>
        <v>-1.4000000000000002E-2</v>
      </c>
      <c r="N14" s="130">
        <f>L13-(M14*K13)</f>
        <v>0.95000000000000007</v>
      </c>
      <c r="O14" s="130"/>
      <c r="P14" s="60"/>
    </row>
    <row r="15" spans="1:16" x14ac:dyDescent="0.25">
      <c r="A15" s="83"/>
      <c r="B15" s="84"/>
      <c r="C15" s="85">
        <f>IF(AND($A$16&lt;&gt;"",AND($F$5&lt;=C16,$F$5&gt;=C14)),$F$5,"")</f>
        <v>0</v>
      </c>
      <c r="D15" s="86">
        <f t="shared" ref="D15:F15" si="2">IF($C15&lt;&gt;"",D14+($C15-$C14)*(D16-D14)/($C16-$C14),"")</f>
        <v>665</v>
      </c>
      <c r="E15" s="87">
        <f t="shared" si="2"/>
        <v>565</v>
      </c>
      <c r="F15" s="88">
        <f t="shared" si="2"/>
        <v>-696.25</v>
      </c>
      <c r="G15" s="87">
        <f>IF($C15&lt;&gt;"",G14+($C15-$C14)*(G16-G14)/($C16-$C14),"")</f>
        <v>-507.5</v>
      </c>
      <c r="H15" s="88">
        <f>IF($C15&lt;&gt;"",H14+($C15-$C14)*(H16-H14)/($C16-$C14),"")</f>
        <v>417.5</v>
      </c>
      <c r="I15" s="89">
        <f>IF($C15&lt;&gt;"",I14+($C15-$C14)*(I16-I14)/($C16-$C14),"")</f>
        <v>370</v>
      </c>
      <c r="J15" s="130"/>
      <c r="K15" s="132">
        <v>20</v>
      </c>
      <c r="L15" s="130">
        <v>0.67</v>
      </c>
      <c r="M15" s="130"/>
      <c r="N15" s="130"/>
      <c r="O15" s="130"/>
      <c r="P15" s="60"/>
    </row>
    <row r="16" spans="1:16" x14ac:dyDescent="0.25">
      <c r="A16" s="90">
        <f>IF(AND($F$4&gt;=A12,F4&lt;=A20),$F$4,"")</f>
        <v>0</v>
      </c>
      <c r="B16" s="84" t="s">
        <v>12</v>
      </c>
      <c r="C16" s="85">
        <f>IF(A16&lt;&gt;"",$C$12-(A16/1000)*2,"")</f>
        <v>15</v>
      </c>
      <c r="D16" s="86">
        <f t="shared" ref="D16:I16" si="3">IF($A$16&lt;&gt;"",D12+($A$16-$A$12)*(D20-D12)/($A$20-$A$12),"")</f>
        <v>725</v>
      </c>
      <c r="E16" s="87">
        <f t="shared" si="3"/>
        <v>610</v>
      </c>
      <c r="F16" s="88">
        <f t="shared" si="3"/>
        <v>-760</v>
      </c>
      <c r="G16" s="87">
        <f t="shared" si="3"/>
        <v>-545</v>
      </c>
      <c r="H16" s="88">
        <f t="shared" si="3"/>
        <v>455</v>
      </c>
      <c r="I16" s="89">
        <f t="shared" si="3"/>
        <v>400</v>
      </c>
      <c r="J16" s="130"/>
      <c r="K16" s="132"/>
      <c r="L16" s="130"/>
      <c r="M16" s="130">
        <f>(L15-L17)/(K15-K17)</f>
        <v>-1.0999999999999999E-2</v>
      </c>
      <c r="N16" s="130">
        <f>L15-(M16*K15)</f>
        <v>0.89</v>
      </c>
      <c r="O16" s="130"/>
      <c r="P16" s="60"/>
    </row>
    <row r="17" spans="1:16" x14ac:dyDescent="0.25">
      <c r="A17" s="83"/>
      <c r="B17" s="84"/>
      <c r="C17" s="85" t="str">
        <f>IF(AND($A$16&lt;&gt;"",AND($F$5&lt;=C18,$F$5&gt;=C16)),$F$5,"")</f>
        <v/>
      </c>
      <c r="D17" s="86" t="str">
        <f t="shared" ref="D17:F17" si="4">IF($C17&lt;&gt;"",D16+($C17-$C16)*(D18-D16)/($C18-$C16),"")</f>
        <v/>
      </c>
      <c r="E17" s="87" t="str">
        <f t="shared" si="4"/>
        <v/>
      </c>
      <c r="F17" s="88" t="str">
        <f t="shared" si="4"/>
        <v/>
      </c>
      <c r="G17" s="87" t="str">
        <f>IF($C17&lt;&gt;"",G16+($C17-$C16)*(G18-G16)/($C18-$C16),"")</f>
        <v/>
      </c>
      <c r="H17" s="88" t="str">
        <f>IF($C17&lt;&gt;"",H16+($C17-$C16)*(H18-H16)/($C18-$C16),"")</f>
        <v/>
      </c>
      <c r="I17" s="89" t="str">
        <f>IF($C17&lt;&gt;"",I16+($C17-$C16)*(I18-I16)/($C18-$C16),"")</f>
        <v/>
      </c>
      <c r="J17" s="130"/>
      <c r="K17" s="132">
        <v>30</v>
      </c>
      <c r="L17" s="130">
        <v>0.56000000000000005</v>
      </c>
      <c r="M17" s="130"/>
      <c r="N17" s="130"/>
      <c r="O17" s="130"/>
      <c r="P17" s="60"/>
    </row>
    <row r="18" spans="1:16" x14ac:dyDescent="0.25">
      <c r="A18" s="91"/>
      <c r="B18" s="92" t="s">
        <v>13</v>
      </c>
      <c r="C18" s="93">
        <f>IF(A16&lt;&gt;"",C16+20,"")</f>
        <v>35</v>
      </c>
      <c r="D18" s="94">
        <f t="shared" ref="D18:I18" si="5">IF($A$16&lt;&gt;"",D13+($A$16-$A$12)*(D21-D13)/($A$20-$A$12),"")</f>
        <v>810</v>
      </c>
      <c r="E18" s="95">
        <f t="shared" si="5"/>
        <v>675</v>
      </c>
      <c r="F18" s="96">
        <f t="shared" si="5"/>
        <v>-895</v>
      </c>
      <c r="G18" s="95">
        <f t="shared" si="5"/>
        <v>-617.5</v>
      </c>
      <c r="H18" s="96">
        <f t="shared" si="5"/>
        <v>500</v>
      </c>
      <c r="I18" s="97">
        <f t="shared" si="5"/>
        <v>440</v>
      </c>
      <c r="J18" s="130"/>
      <c r="K18" s="132"/>
      <c r="L18" s="130"/>
      <c r="M18" s="130">
        <f>(L17-L19)/(K17-K19)</f>
        <v>-9.000000000000008E-3</v>
      </c>
      <c r="N18" s="130">
        <f>L17-(M18*K17)</f>
        <v>0.83000000000000029</v>
      </c>
      <c r="O18" s="130"/>
      <c r="P18" s="60"/>
    </row>
    <row r="19" spans="1:16" x14ac:dyDescent="0.25">
      <c r="A19" s="53"/>
      <c r="B19" s="54" t="s">
        <v>11</v>
      </c>
      <c r="C19" s="55">
        <f>C20-20</f>
        <v>-13</v>
      </c>
      <c r="D19" s="56">
        <v>900</v>
      </c>
      <c r="E19" s="57">
        <v>735</v>
      </c>
      <c r="F19" s="106">
        <f t="shared" ref="F19:G21" si="6">D19-((D19-H19)/($E$9-$I$9))*($E$9-$G$9)</f>
        <v>-1025</v>
      </c>
      <c r="G19" s="107">
        <f t="shared" si="6"/>
        <v>-695</v>
      </c>
      <c r="H19" s="58">
        <v>550</v>
      </c>
      <c r="I19" s="59">
        <v>475</v>
      </c>
      <c r="J19" s="130"/>
      <c r="K19" s="130">
        <v>40</v>
      </c>
      <c r="L19" s="130">
        <v>0.47</v>
      </c>
      <c r="M19" s="130"/>
      <c r="N19" s="130"/>
      <c r="O19" s="130"/>
      <c r="P19" s="60"/>
    </row>
    <row r="20" spans="1:16" x14ac:dyDescent="0.25">
      <c r="A20" s="39">
        <v>4000</v>
      </c>
      <c r="B20" s="40" t="s">
        <v>12</v>
      </c>
      <c r="C20" s="41">
        <f>C12-(A20/1000)*2</f>
        <v>7</v>
      </c>
      <c r="D20" s="42">
        <v>1025</v>
      </c>
      <c r="E20" s="43">
        <v>825</v>
      </c>
      <c r="F20" s="102">
        <f t="shared" si="6"/>
        <v>-1202.5</v>
      </c>
      <c r="G20" s="103">
        <f t="shared" si="6"/>
        <v>-797.5</v>
      </c>
      <c r="H20" s="44">
        <v>620</v>
      </c>
      <c r="I20" s="45">
        <v>530</v>
      </c>
      <c r="J20" s="130"/>
      <c r="K20" s="130"/>
      <c r="L20" s="130"/>
      <c r="M20" s="130"/>
      <c r="N20" s="130"/>
      <c r="O20" s="130"/>
      <c r="P20" s="60"/>
    </row>
    <row r="21" spans="1:16" x14ac:dyDescent="0.25">
      <c r="A21" s="46"/>
      <c r="B21" s="47" t="s">
        <v>13</v>
      </c>
      <c r="C21" s="48">
        <f>C20+20</f>
        <v>27</v>
      </c>
      <c r="D21" s="49">
        <v>1155</v>
      </c>
      <c r="E21" s="50">
        <v>920</v>
      </c>
      <c r="F21" s="104">
        <f t="shared" si="6"/>
        <v>-1402.5</v>
      </c>
      <c r="G21" s="105">
        <f t="shared" si="6"/>
        <v>-922.5</v>
      </c>
      <c r="H21" s="51">
        <v>690</v>
      </c>
      <c r="I21" s="52">
        <v>585</v>
      </c>
      <c r="J21" s="130"/>
      <c r="K21" s="60"/>
      <c r="L21" s="60"/>
      <c r="M21" s="60"/>
      <c r="N21" s="60"/>
      <c r="O21" s="60"/>
      <c r="P21" s="60"/>
    </row>
    <row r="22" spans="1:16" x14ac:dyDescent="0.25">
      <c r="A22" s="76"/>
      <c r="B22" s="77" t="s">
        <v>11</v>
      </c>
      <c r="C22" s="78" t="str">
        <f>IF(A24&lt;&gt;"",C24-20,"")</f>
        <v/>
      </c>
      <c r="D22" s="79" t="str">
        <f t="shared" ref="D22:I22" si="7">IF($A$24&lt;&gt;"",D19+($A$24-$A$20)*(D27-D19)/($A$28-$A$20),"")</f>
        <v/>
      </c>
      <c r="E22" s="80" t="str">
        <f t="shared" si="7"/>
        <v/>
      </c>
      <c r="F22" s="81" t="str">
        <f t="shared" si="7"/>
        <v/>
      </c>
      <c r="G22" s="80" t="str">
        <f t="shared" si="7"/>
        <v/>
      </c>
      <c r="H22" s="81" t="str">
        <f t="shared" si="7"/>
        <v/>
      </c>
      <c r="I22" s="82" t="str">
        <f t="shared" si="7"/>
        <v/>
      </c>
      <c r="J22" s="130"/>
      <c r="K22" s="60"/>
      <c r="L22" s="60"/>
      <c r="M22" s="60"/>
      <c r="N22" s="60"/>
      <c r="O22" s="60"/>
      <c r="P22" s="60"/>
    </row>
    <row r="23" spans="1:16" x14ac:dyDescent="0.25">
      <c r="A23" s="83"/>
      <c r="B23" s="84"/>
      <c r="C23" s="85" t="str">
        <f>IF(AND($A$24&lt;&gt;"",AND($F$5&lt;=C24,$F$5&gt;=C22)),$F$5,"")</f>
        <v/>
      </c>
      <c r="D23" s="86" t="str">
        <f t="shared" ref="D23:F23" si="8">IF($C23&lt;&gt;"",D22+($C23-$C22)*(D24-D22)/($C24-$C22),"")</f>
        <v/>
      </c>
      <c r="E23" s="87" t="str">
        <f t="shared" si="8"/>
        <v/>
      </c>
      <c r="F23" s="88" t="str">
        <f t="shared" si="8"/>
        <v/>
      </c>
      <c r="G23" s="87" t="str">
        <f>IF($C23&lt;&gt;"",G22+($C23-$C22)*(G24-G22)/($C24-$C22),"")</f>
        <v/>
      </c>
      <c r="H23" s="88" t="str">
        <f>IF($C23&lt;&gt;"",H22+($C23-$C22)*(H24-H22)/($C24-$C22),"")</f>
        <v/>
      </c>
      <c r="I23" s="89" t="str">
        <f>IF($C23&lt;&gt;"",I22+($C23-$C22)*(I24-I22)/($C24-$C22),"")</f>
        <v/>
      </c>
      <c r="J23" s="130"/>
      <c r="K23" s="60"/>
      <c r="L23" s="60"/>
      <c r="M23" s="60"/>
      <c r="N23" s="60"/>
      <c r="O23" s="60"/>
      <c r="P23" s="60"/>
    </row>
    <row r="24" spans="1:16" x14ac:dyDescent="0.25">
      <c r="A24" s="90" t="str">
        <f>IF(AND($F$4&gt;=A20,$F$4&lt;=A28),$F$4,"")</f>
        <v/>
      </c>
      <c r="B24" s="84" t="s">
        <v>12</v>
      </c>
      <c r="C24" s="85" t="str">
        <f>IF(A24&lt;&gt;"",$C$12-(A24/1000)*2,"")</f>
        <v/>
      </c>
      <c r="D24" s="86" t="str">
        <f t="shared" ref="D24:I24" si="9">IF($A$24&lt;&gt;"",D20+($A$24-$A$20)*(D28-D20)/($A$28-$A$20),"")</f>
        <v/>
      </c>
      <c r="E24" s="87" t="str">
        <f t="shared" si="9"/>
        <v/>
      </c>
      <c r="F24" s="88" t="str">
        <f t="shared" si="9"/>
        <v/>
      </c>
      <c r="G24" s="87" t="str">
        <f t="shared" si="9"/>
        <v/>
      </c>
      <c r="H24" s="88" t="str">
        <f t="shared" si="9"/>
        <v/>
      </c>
      <c r="I24" s="89" t="str">
        <f t="shared" si="9"/>
        <v/>
      </c>
      <c r="J24" s="130"/>
      <c r="K24" s="60"/>
      <c r="L24" s="60"/>
      <c r="M24" s="60"/>
      <c r="N24" s="60"/>
      <c r="O24" s="60"/>
      <c r="P24" s="60"/>
    </row>
    <row r="25" spans="1:16" x14ac:dyDescent="0.25">
      <c r="A25" s="83"/>
      <c r="B25" s="84"/>
      <c r="C25" s="85" t="str">
        <f>IF(AND($A$24&lt;&gt;"",AND($F$5&lt;=C26,$F$5&gt;=C24)),$F$5,"")</f>
        <v/>
      </c>
      <c r="D25" s="86" t="str">
        <f t="shared" ref="D25:F25" si="10">IF($C25&lt;&gt;"",D24+($C25-$C24)*(D26-D24)/($C26-$C24),"")</f>
        <v/>
      </c>
      <c r="E25" s="87" t="str">
        <f t="shared" si="10"/>
        <v/>
      </c>
      <c r="F25" s="88" t="str">
        <f t="shared" si="10"/>
        <v/>
      </c>
      <c r="G25" s="87" t="str">
        <f>IF($C25&lt;&gt;"",G24+($C25-$C24)*(G26-G24)/($C26-$C24),"")</f>
        <v/>
      </c>
      <c r="H25" s="88" t="str">
        <f>IF($C25&lt;&gt;"",H24+($C25-$C24)*(H26-H24)/($C26-$C24),"")</f>
        <v/>
      </c>
      <c r="I25" s="89" t="str">
        <f>IF($C25&lt;&gt;"",I24+($C25-$C24)*(I26-I24)/($C26-$C24),"")</f>
        <v/>
      </c>
      <c r="J25" s="130"/>
      <c r="K25" s="60"/>
      <c r="L25" s="60"/>
      <c r="M25" s="60"/>
      <c r="N25" s="60"/>
      <c r="O25" s="60"/>
      <c r="P25" s="60"/>
    </row>
    <row r="26" spans="1:16" x14ac:dyDescent="0.25">
      <c r="A26" s="91"/>
      <c r="B26" s="92" t="s">
        <v>13</v>
      </c>
      <c r="C26" s="93" t="str">
        <f>IF(A24&lt;&gt;"",C24+20,"")</f>
        <v/>
      </c>
      <c r="D26" s="94" t="str">
        <f t="shared" ref="D26:I26" si="11">IF($A$24&lt;&gt;"",D21+($A$24-$A$20)*(D29-D21)/($A$28-$A$20),"")</f>
        <v/>
      </c>
      <c r="E26" s="95" t="str">
        <f t="shared" si="11"/>
        <v/>
      </c>
      <c r="F26" s="96" t="str">
        <f t="shared" si="11"/>
        <v/>
      </c>
      <c r="G26" s="95" t="str">
        <f t="shared" si="11"/>
        <v/>
      </c>
      <c r="H26" s="96" t="str">
        <f t="shared" si="11"/>
        <v/>
      </c>
      <c r="I26" s="97" t="str">
        <f t="shared" si="11"/>
        <v/>
      </c>
      <c r="J26" s="130"/>
      <c r="K26" s="60"/>
      <c r="L26" s="60"/>
      <c r="M26" s="60"/>
      <c r="N26" s="60"/>
      <c r="O26" s="60"/>
      <c r="P26" s="60"/>
    </row>
    <row r="27" spans="1:16" x14ac:dyDescent="0.25">
      <c r="A27" s="53"/>
      <c r="B27" s="54" t="s">
        <v>11</v>
      </c>
      <c r="C27" s="55">
        <f>C28-20</f>
        <v>-21</v>
      </c>
      <c r="D27" s="56">
        <v>1310</v>
      </c>
      <c r="E27" s="57">
        <v>1010</v>
      </c>
      <c r="F27" s="106">
        <f t="shared" ref="F27:G29" si="12">D27-((D27-H27)/($E$9-$I$9))*($E$9-$G$9)</f>
        <v>-1687.5</v>
      </c>
      <c r="G27" s="107">
        <f t="shared" si="12"/>
        <v>-1052.5</v>
      </c>
      <c r="H27" s="58">
        <v>765</v>
      </c>
      <c r="I27" s="59">
        <v>635</v>
      </c>
      <c r="J27" s="11"/>
      <c r="K27" s="60"/>
      <c r="L27" s="60"/>
      <c r="M27" s="60"/>
      <c r="N27" s="60"/>
    </row>
    <row r="28" spans="1:16" x14ac:dyDescent="0.25">
      <c r="A28" s="39">
        <v>8000</v>
      </c>
      <c r="B28" s="40" t="s">
        <v>12</v>
      </c>
      <c r="C28" s="41">
        <f>C12-(A28/1000)*2</f>
        <v>-1</v>
      </c>
      <c r="D28" s="42">
        <v>1505</v>
      </c>
      <c r="E28" s="43">
        <v>1140</v>
      </c>
      <c r="F28" s="102">
        <f t="shared" si="12"/>
        <v>-1987.5</v>
      </c>
      <c r="G28" s="103">
        <f t="shared" si="12"/>
        <v>-1197.5</v>
      </c>
      <c r="H28" s="44">
        <v>870</v>
      </c>
      <c r="I28" s="45">
        <v>715</v>
      </c>
      <c r="J28" s="11"/>
      <c r="K28" s="60"/>
      <c r="L28" s="60"/>
      <c r="M28" s="60"/>
      <c r="N28" s="60"/>
    </row>
    <row r="29" spans="1:16" ht="15.75" thickBot="1" x14ac:dyDescent="0.3">
      <c r="A29" s="61"/>
      <c r="B29" s="62" t="s">
        <v>13</v>
      </c>
      <c r="C29" s="63">
        <f>C28+20</f>
        <v>19</v>
      </c>
      <c r="D29" s="64">
        <v>1730</v>
      </c>
      <c r="E29" s="65">
        <v>1280</v>
      </c>
      <c r="F29" s="108">
        <f t="shared" si="12"/>
        <v>-2395</v>
      </c>
      <c r="G29" s="109">
        <f t="shared" si="12"/>
        <v>-1387.5</v>
      </c>
      <c r="H29" s="66">
        <v>980</v>
      </c>
      <c r="I29" s="67">
        <v>795</v>
      </c>
      <c r="J29" s="11"/>
      <c r="K29" s="60"/>
      <c r="L29" s="60"/>
      <c r="M29" s="60"/>
      <c r="N29" s="60"/>
    </row>
    <row r="30" spans="1:16" ht="15.75" thickBot="1" x14ac:dyDescent="0.3">
      <c r="A30" s="68"/>
      <c r="B30" s="69"/>
      <c r="C30" s="70"/>
      <c r="D30" s="71"/>
      <c r="E30" s="71"/>
      <c r="F30" s="72"/>
      <c r="G30" s="72"/>
      <c r="H30" s="71"/>
      <c r="I30" s="71"/>
      <c r="J30" s="11"/>
      <c r="K30" s="60"/>
      <c r="L30" s="60"/>
      <c r="M30" s="60"/>
      <c r="N30" s="60"/>
    </row>
    <row r="31" spans="1:16" x14ac:dyDescent="0.25">
      <c r="A31" s="110"/>
      <c r="B31" s="111"/>
      <c r="C31" s="112"/>
      <c r="D31" s="111"/>
      <c r="E31" s="111"/>
      <c r="F31" s="113" t="str">
        <f>D10</f>
        <v>Herbe</v>
      </c>
      <c r="G31" s="113" t="str">
        <f>E10</f>
        <v>Dur</v>
      </c>
      <c r="H31" s="111"/>
      <c r="I31" s="114"/>
      <c r="J31" s="11"/>
      <c r="K31" s="12"/>
      <c r="L31" s="12"/>
      <c r="M31" s="12"/>
      <c r="N31" s="12"/>
    </row>
    <row r="32" spans="1:16" ht="15.75" x14ac:dyDescent="0.25">
      <c r="A32" s="189" t="s">
        <v>14</v>
      </c>
      <c r="B32" s="190"/>
      <c r="C32" s="115" t="s">
        <v>15</v>
      </c>
      <c r="D32" s="115"/>
      <c r="E32" s="115"/>
      <c r="F32" s="116">
        <f>MAX(F15,F17,F23,F25)</f>
        <v>-696.25</v>
      </c>
      <c r="G32" s="116">
        <f>MAX(G15,G17,G23,G25)</f>
        <v>-507.5</v>
      </c>
      <c r="H32" s="117"/>
      <c r="I32" s="118"/>
      <c r="J32" s="11"/>
      <c r="K32" s="12"/>
      <c r="L32" s="12"/>
      <c r="M32" s="12"/>
      <c r="N32" s="12"/>
    </row>
    <row r="33" spans="1:14" ht="15.75" x14ac:dyDescent="0.25">
      <c r="A33" s="189"/>
      <c r="B33" s="190"/>
      <c r="C33" s="115" t="s">
        <v>16</v>
      </c>
      <c r="D33" s="115"/>
      <c r="E33" s="115"/>
      <c r="F33" s="116">
        <f>IF(H4&gt;=0,IF(H4&lt;=10,F32*(M12*H4+N12),IF(H4&lt;=20,F32*(M14*H4+N14),IF(H4&lt;=30,F32*(M16*H4+N16),IF(H4&lt;=40,F32*(M18*H4+N18),F32*(M20*H4+N20))))))</f>
        <v>-696.25</v>
      </c>
      <c r="G33" s="116">
        <f>IF(H4&gt;=0,IF(H4&lt;=10,G32*(M12*H4+N12),IF(H4&lt;=20,G32*(M14*H4+N14),IF(H4&lt;=30,G32*(M16*H4+N16),IF(H4&lt;=40,G32*(M18*H4+N18),G32*(M20*H4+N20))))))</f>
        <v>-507.5</v>
      </c>
      <c r="H33" s="119">
        <f>ABS(H4)</f>
        <v>0</v>
      </c>
      <c r="I33" s="118" t="str">
        <f>IF(H4&gt;=0,"de face","arrière")</f>
        <v>de face</v>
      </c>
      <c r="J33" s="11"/>
      <c r="K33" s="12">
        <f>F33/F32</f>
        <v>1</v>
      </c>
      <c r="L33" s="12"/>
      <c r="M33" s="12"/>
      <c r="N33" s="12"/>
    </row>
    <row r="34" spans="1:14" ht="15.75" thickBot="1" x14ac:dyDescent="0.3">
      <c r="A34" s="120"/>
      <c r="B34" s="156"/>
      <c r="C34" s="121"/>
      <c r="D34" s="122"/>
      <c r="E34" s="122"/>
      <c r="F34" s="182" t="s">
        <v>17</v>
      </c>
      <c r="G34" s="182"/>
      <c r="H34" s="122"/>
      <c r="I34" s="123"/>
      <c r="J34" s="4"/>
    </row>
    <row r="35" spans="1:14" x14ac:dyDescent="0.25">
      <c r="A35" s="3"/>
      <c r="B35" s="4"/>
      <c r="C35" s="5"/>
      <c r="D35" s="4"/>
      <c r="E35" s="4"/>
      <c r="F35" s="4"/>
      <c r="G35" s="4"/>
      <c r="H35" s="4"/>
      <c r="I35" s="4"/>
      <c r="J35" s="4"/>
      <c r="L35" s="73"/>
    </row>
  </sheetData>
  <sheetProtection formatCells="0" formatColumns="0" formatRows="0"/>
  <mergeCells count="4">
    <mergeCell ref="A4:B6"/>
    <mergeCell ref="A32:B33"/>
    <mergeCell ref="F34:G34"/>
    <mergeCell ref="A1:I1"/>
  </mergeCells>
  <dataValidations disablePrompts="1" count="1">
    <dataValidation type="list" allowBlank="1" showInputMessage="1" showErrorMessage="1" sqref="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formula1>$L$4:$L$5</formula1>
    </dataValidation>
  </dataValidation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workbookViewId="0">
      <selection activeCell="F32" sqref="F32"/>
    </sheetView>
  </sheetViews>
  <sheetFormatPr baseColWidth="10" defaultRowHeight="15" x14ac:dyDescent="0.25"/>
  <cols>
    <col min="1" max="1" width="12.125" style="74" customWidth="1"/>
    <col min="2" max="2" width="10.875" style="6"/>
    <col min="3" max="3" width="10.125" style="75" customWidth="1"/>
    <col min="4" max="5" width="12.625" style="6" customWidth="1"/>
    <col min="6" max="6" width="15" style="6" customWidth="1"/>
    <col min="7" max="9" width="12.625" style="6" customWidth="1"/>
    <col min="10" max="10" width="14.125" style="6" customWidth="1"/>
    <col min="11" max="11" width="5.375" style="6" customWidth="1"/>
    <col min="12" max="12" width="6.625" style="6" customWidth="1"/>
    <col min="13" max="14" width="5.375" style="6" customWidth="1"/>
    <col min="15" max="256" width="10.875" style="6"/>
    <col min="257" max="257" width="12.125" style="6" customWidth="1"/>
    <col min="258" max="258" width="10.875" style="6"/>
    <col min="259" max="259" width="7.125" style="6" customWidth="1"/>
    <col min="260" max="266" width="10.875" style="6"/>
    <col min="267" max="267" width="5.375" style="6" customWidth="1"/>
    <col min="268" max="268" width="6.625" style="6" customWidth="1"/>
    <col min="269" max="270" width="5.375" style="6" customWidth="1"/>
    <col min="271" max="512" width="10.875" style="6"/>
    <col min="513" max="513" width="12.125" style="6" customWidth="1"/>
    <col min="514" max="514" width="10.875" style="6"/>
    <col min="515" max="515" width="7.125" style="6" customWidth="1"/>
    <col min="516" max="522" width="10.875" style="6"/>
    <col min="523" max="523" width="5.375" style="6" customWidth="1"/>
    <col min="524" max="524" width="6.625" style="6" customWidth="1"/>
    <col min="525" max="526" width="5.375" style="6" customWidth="1"/>
    <col min="527" max="768" width="10.875" style="6"/>
    <col min="769" max="769" width="12.125" style="6" customWidth="1"/>
    <col min="770" max="770" width="10.875" style="6"/>
    <col min="771" max="771" width="7.125" style="6" customWidth="1"/>
    <col min="772" max="778" width="10.875" style="6"/>
    <col min="779" max="779" width="5.375" style="6" customWidth="1"/>
    <col min="780" max="780" width="6.625" style="6" customWidth="1"/>
    <col min="781" max="782" width="5.375" style="6" customWidth="1"/>
    <col min="783" max="1024" width="10.875" style="6"/>
    <col min="1025" max="1025" width="12.125" style="6" customWidth="1"/>
    <col min="1026" max="1026" width="10.875" style="6"/>
    <col min="1027" max="1027" width="7.125" style="6" customWidth="1"/>
    <col min="1028" max="1034" width="10.875" style="6"/>
    <col min="1035" max="1035" width="5.375" style="6" customWidth="1"/>
    <col min="1036" max="1036" width="6.625" style="6" customWidth="1"/>
    <col min="1037" max="1038" width="5.375" style="6" customWidth="1"/>
    <col min="1039" max="1280" width="10.875" style="6"/>
    <col min="1281" max="1281" width="12.125" style="6" customWidth="1"/>
    <col min="1282" max="1282" width="10.875" style="6"/>
    <col min="1283" max="1283" width="7.125" style="6" customWidth="1"/>
    <col min="1284" max="1290" width="10.875" style="6"/>
    <col min="1291" max="1291" width="5.375" style="6" customWidth="1"/>
    <col min="1292" max="1292" width="6.625" style="6" customWidth="1"/>
    <col min="1293" max="1294" width="5.375" style="6" customWidth="1"/>
    <col min="1295" max="1536" width="10.875" style="6"/>
    <col min="1537" max="1537" width="12.125" style="6" customWidth="1"/>
    <col min="1538" max="1538" width="10.875" style="6"/>
    <col min="1539" max="1539" width="7.125" style="6" customWidth="1"/>
    <col min="1540" max="1546" width="10.875" style="6"/>
    <col min="1547" max="1547" width="5.375" style="6" customWidth="1"/>
    <col min="1548" max="1548" width="6.625" style="6" customWidth="1"/>
    <col min="1549" max="1550" width="5.375" style="6" customWidth="1"/>
    <col min="1551" max="1792" width="10.875" style="6"/>
    <col min="1793" max="1793" width="12.125" style="6" customWidth="1"/>
    <col min="1794" max="1794" width="10.875" style="6"/>
    <col min="1795" max="1795" width="7.125" style="6" customWidth="1"/>
    <col min="1796" max="1802" width="10.875" style="6"/>
    <col min="1803" max="1803" width="5.375" style="6" customWidth="1"/>
    <col min="1804" max="1804" width="6.625" style="6" customWidth="1"/>
    <col min="1805" max="1806" width="5.375" style="6" customWidth="1"/>
    <col min="1807" max="2048" width="10.875" style="6"/>
    <col min="2049" max="2049" width="12.125" style="6" customWidth="1"/>
    <col min="2050" max="2050" width="10.875" style="6"/>
    <col min="2051" max="2051" width="7.125" style="6" customWidth="1"/>
    <col min="2052" max="2058" width="10.875" style="6"/>
    <col min="2059" max="2059" width="5.375" style="6" customWidth="1"/>
    <col min="2060" max="2060" width="6.625" style="6" customWidth="1"/>
    <col min="2061" max="2062" width="5.375" style="6" customWidth="1"/>
    <col min="2063" max="2304" width="10.875" style="6"/>
    <col min="2305" max="2305" width="12.125" style="6" customWidth="1"/>
    <col min="2306" max="2306" width="10.875" style="6"/>
    <col min="2307" max="2307" width="7.125" style="6" customWidth="1"/>
    <col min="2308" max="2314" width="10.875" style="6"/>
    <col min="2315" max="2315" width="5.375" style="6" customWidth="1"/>
    <col min="2316" max="2316" width="6.625" style="6" customWidth="1"/>
    <col min="2317" max="2318" width="5.375" style="6" customWidth="1"/>
    <col min="2319" max="2560" width="10.875" style="6"/>
    <col min="2561" max="2561" width="12.125" style="6" customWidth="1"/>
    <col min="2562" max="2562" width="10.875" style="6"/>
    <col min="2563" max="2563" width="7.125" style="6" customWidth="1"/>
    <col min="2564" max="2570" width="10.875" style="6"/>
    <col min="2571" max="2571" width="5.375" style="6" customWidth="1"/>
    <col min="2572" max="2572" width="6.625" style="6" customWidth="1"/>
    <col min="2573" max="2574" width="5.375" style="6" customWidth="1"/>
    <col min="2575" max="2816" width="10.875" style="6"/>
    <col min="2817" max="2817" width="12.125" style="6" customWidth="1"/>
    <col min="2818" max="2818" width="10.875" style="6"/>
    <col min="2819" max="2819" width="7.125" style="6" customWidth="1"/>
    <col min="2820" max="2826" width="10.875" style="6"/>
    <col min="2827" max="2827" width="5.375" style="6" customWidth="1"/>
    <col min="2828" max="2828" width="6.625" style="6" customWidth="1"/>
    <col min="2829" max="2830" width="5.375" style="6" customWidth="1"/>
    <col min="2831" max="3072" width="10.875" style="6"/>
    <col min="3073" max="3073" width="12.125" style="6" customWidth="1"/>
    <col min="3074" max="3074" width="10.875" style="6"/>
    <col min="3075" max="3075" width="7.125" style="6" customWidth="1"/>
    <col min="3076" max="3082" width="10.875" style="6"/>
    <col min="3083" max="3083" width="5.375" style="6" customWidth="1"/>
    <col min="3084" max="3084" width="6.625" style="6" customWidth="1"/>
    <col min="3085" max="3086" width="5.375" style="6" customWidth="1"/>
    <col min="3087" max="3328" width="10.875" style="6"/>
    <col min="3329" max="3329" width="12.125" style="6" customWidth="1"/>
    <col min="3330" max="3330" width="10.875" style="6"/>
    <col min="3331" max="3331" width="7.125" style="6" customWidth="1"/>
    <col min="3332" max="3338" width="10.875" style="6"/>
    <col min="3339" max="3339" width="5.375" style="6" customWidth="1"/>
    <col min="3340" max="3340" width="6.625" style="6" customWidth="1"/>
    <col min="3341" max="3342" width="5.375" style="6" customWidth="1"/>
    <col min="3343" max="3584" width="10.875" style="6"/>
    <col min="3585" max="3585" width="12.125" style="6" customWidth="1"/>
    <col min="3586" max="3586" width="10.875" style="6"/>
    <col min="3587" max="3587" width="7.125" style="6" customWidth="1"/>
    <col min="3588" max="3594" width="10.875" style="6"/>
    <col min="3595" max="3595" width="5.375" style="6" customWidth="1"/>
    <col min="3596" max="3596" width="6.625" style="6" customWidth="1"/>
    <col min="3597" max="3598" width="5.375" style="6" customWidth="1"/>
    <col min="3599" max="3840" width="10.875" style="6"/>
    <col min="3841" max="3841" width="12.125" style="6" customWidth="1"/>
    <col min="3842" max="3842" width="10.875" style="6"/>
    <col min="3843" max="3843" width="7.125" style="6" customWidth="1"/>
    <col min="3844" max="3850" width="10.875" style="6"/>
    <col min="3851" max="3851" width="5.375" style="6" customWidth="1"/>
    <col min="3852" max="3852" width="6.625" style="6" customWidth="1"/>
    <col min="3853" max="3854" width="5.375" style="6" customWidth="1"/>
    <col min="3855" max="4096" width="10.875" style="6"/>
    <col min="4097" max="4097" width="12.125" style="6" customWidth="1"/>
    <col min="4098" max="4098" width="10.875" style="6"/>
    <col min="4099" max="4099" width="7.125" style="6" customWidth="1"/>
    <col min="4100" max="4106" width="10.875" style="6"/>
    <col min="4107" max="4107" width="5.375" style="6" customWidth="1"/>
    <col min="4108" max="4108" width="6.625" style="6" customWidth="1"/>
    <col min="4109" max="4110" width="5.375" style="6" customWidth="1"/>
    <col min="4111" max="4352" width="10.875" style="6"/>
    <col min="4353" max="4353" width="12.125" style="6" customWidth="1"/>
    <col min="4354" max="4354" width="10.875" style="6"/>
    <col min="4355" max="4355" width="7.125" style="6" customWidth="1"/>
    <col min="4356" max="4362" width="10.875" style="6"/>
    <col min="4363" max="4363" width="5.375" style="6" customWidth="1"/>
    <col min="4364" max="4364" width="6.625" style="6" customWidth="1"/>
    <col min="4365" max="4366" width="5.375" style="6" customWidth="1"/>
    <col min="4367" max="4608" width="10.875" style="6"/>
    <col min="4609" max="4609" width="12.125" style="6" customWidth="1"/>
    <col min="4610" max="4610" width="10.875" style="6"/>
    <col min="4611" max="4611" width="7.125" style="6" customWidth="1"/>
    <col min="4612" max="4618" width="10.875" style="6"/>
    <col min="4619" max="4619" width="5.375" style="6" customWidth="1"/>
    <col min="4620" max="4620" width="6.625" style="6" customWidth="1"/>
    <col min="4621" max="4622" width="5.375" style="6" customWidth="1"/>
    <col min="4623" max="4864" width="10.875" style="6"/>
    <col min="4865" max="4865" width="12.125" style="6" customWidth="1"/>
    <col min="4866" max="4866" width="10.875" style="6"/>
    <col min="4867" max="4867" width="7.125" style="6" customWidth="1"/>
    <col min="4868" max="4874" width="10.875" style="6"/>
    <col min="4875" max="4875" width="5.375" style="6" customWidth="1"/>
    <col min="4876" max="4876" width="6.625" style="6" customWidth="1"/>
    <col min="4877" max="4878" width="5.375" style="6" customWidth="1"/>
    <col min="4879" max="5120" width="10.875" style="6"/>
    <col min="5121" max="5121" width="12.125" style="6" customWidth="1"/>
    <col min="5122" max="5122" width="10.875" style="6"/>
    <col min="5123" max="5123" width="7.125" style="6" customWidth="1"/>
    <col min="5124" max="5130" width="10.875" style="6"/>
    <col min="5131" max="5131" width="5.375" style="6" customWidth="1"/>
    <col min="5132" max="5132" width="6.625" style="6" customWidth="1"/>
    <col min="5133" max="5134" width="5.375" style="6" customWidth="1"/>
    <col min="5135" max="5376" width="10.875" style="6"/>
    <col min="5377" max="5377" width="12.125" style="6" customWidth="1"/>
    <col min="5378" max="5378" width="10.875" style="6"/>
    <col min="5379" max="5379" width="7.125" style="6" customWidth="1"/>
    <col min="5380" max="5386" width="10.875" style="6"/>
    <col min="5387" max="5387" width="5.375" style="6" customWidth="1"/>
    <col min="5388" max="5388" width="6.625" style="6" customWidth="1"/>
    <col min="5389" max="5390" width="5.375" style="6" customWidth="1"/>
    <col min="5391" max="5632" width="10.875" style="6"/>
    <col min="5633" max="5633" width="12.125" style="6" customWidth="1"/>
    <col min="5634" max="5634" width="10.875" style="6"/>
    <col min="5635" max="5635" width="7.125" style="6" customWidth="1"/>
    <col min="5636" max="5642" width="10.875" style="6"/>
    <col min="5643" max="5643" width="5.375" style="6" customWidth="1"/>
    <col min="5644" max="5644" width="6.625" style="6" customWidth="1"/>
    <col min="5645" max="5646" width="5.375" style="6" customWidth="1"/>
    <col min="5647" max="5888" width="10.875" style="6"/>
    <col min="5889" max="5889" width="12.125" style="6" customWidth="1"/>
    <col min="5890" max="5890" width="10.875" style="6"/>
    <col min="5891" max="5891" width="7.125" style="6" customWidth="1"/>
    <col min="5892" max="5898" width="10.875" style="6"/>
    <col min="5899" max="5899" width="5.375" style="6" customWidth="1"/>
    <col min="5900" max="5900" width="6.625" style="6" customWidth="1"/>
    <col min="5901" max="5902" width="5.375" style="6" customWidth="1"/>
    <col min="5903" max="6144" width="10.875" style="6"/>
    <col min="6145" max="6145" width="12.125" style="6" customWidth="1"/>
    <col min="6146" max="6146" width="10.875" style="6"/>
    <col min="6147" max="6147" width="7.125" style="6" customWidth="1"/>
    <col min="6148" max="6154" width="10.875" style="6"/>
    <col min="6155" max="6155" width="5.375" style="6" customWidth="1"/>
    <col min="6156" max="6156" width="6.625" style="6" customWidth="1"/>
    <col min="6157" max="6158" width="5.375" style="6" customWidth="1"/>
    <col min="6159" max="6400" width="10.875" style="6"/>
    <col min="6401" max="6401" width="12.125" style="6" customWidth="1"/>
    <col min="6402" max="6402" width="10.875" style="6"/>
    <col min="6403" max="6403" width="7.125" style="6" customWidth="1"/>
    <col min="6404" max="6410" width="10.875" style="6"/>
    <col min="6411" max="6411" width="5.375" style="6" customWidth="1"/>
    <col min="6412" max="6412" width="6.625" style="6" customWidth="1"/>
    <col min="6413" max="6414" width="5.375" style="6" customWidth="1"/>
    <col min="6415" max="6656" width="10.875" style="6"/>
    <col min="6657" max="6657" width="12.125" style="6" customWidth="1"/>
    <col min="6658" max="6658" width="10.875" style="6"/>
    <col min="6659" max="6659" width="7.125" style="6" customWidth="1"/>
    <col min="6660" max="6666" width="10.875" style="6"/>
    <col min="6667" max="6667" width="5.375" style="6" customWidth="1"/>
    <col min="6668" max="6668" width="6.625" style="6" customWidth="1"/>
    <col min="6669" max="6670" width="5.375" style="6" customWidth="1"/>
    <col min="6671" max="6912" width="10.875" style="6"/>
    <col min="6913" max="6913" width="12.125" style="6" customWidth="1"/>
    <col min="6914" max="6914" width="10.875" style="6"/>
    <col min="6915" max="6915" width="7.125" style="6" customWidth="1"/>
    <col min="6916" max="6922" width="10.875" style="6"/>
    <col min="6923" max="6923" width="5.375" style="6" customWidth="1"/>
    <col min="6924" max="6924" width="6.625" style="6" customWidth="1"/>
    <col min="6925" max="6926" width="5.375" style="6" customWidth="1"/>
    <col min="6927" max="7168" width="10.875" style="6"/>
    <col min="7169" max="7169" width="12.125" style="6" customWidth="1"/>
    <col min="7170" max="7170" width="10.875" style="6"/>
    <col min="7171" max="7171" width="7.125" style="6" customWidth="1"/>
    <col min="7172" max="7178" width="10.875" style="6"/>
    <col min="7179" max="7179" width="5.375" style="6" customWidth="1"/>
    <col min="7180" max="7180" width="6.625" style="6" customWidth="1"/>
    <col min="7181" max="7182" width="5.375" style="6" customWidth="1"/>
    <col min="7183" max="7424" width="10.875" style="6"/>
    <col min="7425" max="7425" width="12.125" style="6" customWidth="1"/>
    <col min="7426" max="7426" width="10.875" style="6"/>
    <col min="7427" max="7427" width="7.125" style="6" customWidth="1"/>
    <col min="7428" max="7434" width="10.875" style="6"/>
    <col min="7435" max="7435" width="5.375" style="6" customWidth="1"/>
    <col min="7436" max="7436" width="6.625" style="6" customWidth="1"/>
    <col min="7437" max="7438" width="5.375" style="6" customWidth="1"/>
    <col min="7439" max="7680" width="10.875" style="6"/>
    <col min="7681" max="7681" width="12.125" style="6" customWidth="1"/>
    <col min="7682" max="7682" width="10.875" style="6"/>
    <col min="7683" max="7683" width="7.125" style="6" customWidth="1"/>
    <col min="7684" max="7690" width="10.875" style="6"/>
    <col min="7691" max="7691" width="5.375" style="6" customWidth="1"/>
    <col min="7692" max="7692" width="6.625" style="6" customWidth="1"/>
    <col min="7693" max="7694" width="5.375" style="6" customWidth="1"/>
    <col min="7695" max="7936" width="10.875" style="6"/>
    <col min="7937" max="7937" width="12.125" style="6" customWidth="1"/>
    <col min="7938" max="7938" width="10.875" style="6"/>
    <col min="7939" max="7939" width="7.125" style="6" customWidth="1"/>
    <col min="7940" max="7946" width="10.875" style="6"/>
    <col min="7947" max="7947" width="5.375" style="6" customWidth="1"/>
    <col min="7948" max="7948" width="6.625" style="6" customWidth="1"/>
    <col min="7949" max="7950" width="5.375" style="6" customWidth="1"/>
    <col min="7951" max="8192" width="10.875" style="6"/>
    <col min="8193" max="8193" width="12.125" style="6" customWidth="1"/>
    <col min="8194" max="8194" width="10.875" style="6"/>
    <col min="8195" max="8195" width="7.125" style="6" customWidth="1"/>
    <col min="8196" max="8202" width="10.875" style="6"/>
    <col min="8203" max="8203" width="5.375" style="6" customWidth="1"/>
    <col min="8204" max="8204" width="6.625" style="6" customWidth="1"/>
    <col min="8205" max="8206" width="5.375" style="6" customWidth="1"/>
    <col min="8207" max="8448" width="10.875" style="6"/>
    <col min="8449" max="8449" width="12.125" style="6" customWidth="1"/>
    <col min="8450" max="8450" width="10.875" style="6"/>
    <col min="8451" max="8451" width="7.125" style="6" customWidth="1"/>
    <col min="8452" max="8458" width="10.875" style="6"/>
    <col min="8459" max="8459" width="5.375" style="6" customWidth="1"/>
    <col min="8460" max="8460" width="6.625" style="6" customWidth="1"/>
    <col min="8461" max="8462" width="5.375" style="6" customWidth="1"/>
    <col min="8463" max="8704" width="10.875" style="6"/>
    <col min="8705" max="8705" width="12.125" style="6" customWidth="1"/>
    <col min="8706" max="8706" width="10.875" style="6"/>
    <col min="8707" max="8707" width="7.125" style="6" customWidth="1"/>
    <col min="8708" max="8714" width="10.875" style="6"/>
    <col min="8715" max="8715" width="5.375" style="6" customWidth="1"/>
    <col min="8716" max="8716" width="6.625" style="6" customWidth="1"/>
    <col min="8717" max="8718" width="5.375" style="6" customWidth="1"/>
    <col min="8719" max="8960" width="10.875" style="6"/>
    <col min="8961" max="8961" width="12.125" style="6" customWidth="1"/>
    <col min="8962" max="8962" width="10.875" style="6"/>
    <col min="8963" max="8963" width="7.125" style="6" customWidth="1"/>
    <col min="8964" max="8970" width="10.875" style="6"/>
    <col min="8971" max="8971" width="5.375" style="6" customWidth="1"/>
    <col min="8972" max="8972" width="6.625" style="6" customWidth="1"/>
    <col min="8973" max="8974" width="5.375" style="6" customWidth="1"/>
    <col min="8975" max="9216" width="10.875" style="6"/>
    <col min="9217" max="9217" width="12.125" style="6" customWidth="1"/>
    <col min="9218" max="9218" width="10.875" style="6"/>
    <col min="9219" max="9219" width="7.125" style="6" customWidth="1"/>
    <col min="9220" max="9226" width="10.875" style="6"/>
    <col min="9227" max="9227" width="5.375" style="6" customWidth="1"/>
    <col min="9228" max="9228" width="6.625" style="6" customWidth="1"/>
    <col min="9229" max="9230" width="5.375" style="6" customWidth="1"/>
    <col min="9231" max="9472" width="10.875" style="6"/>
    <col min="9473" max="9473" width="12.125" style="6" customWidth="1"/>
    <col min="9474" max="9474" width="10.875" style="6"/>
    <col min="9475" max="9475" width="7.125" style="6" customWidth="1"/>
    <col min="9476" max="9482" width="10.875" style="6"/>
    <col min="9483" max="9483" width="5.375" style="6" customWidth="1"/>
    <col min="9484" max="9484" width="6.625" style="6" customWidth="1"/>
    <col min="9485" max="9486" width="5.375" style="6" customWidth="1"/>
    <col min="9487" max="9728" width="10.875" style="6"/>
    <col min="9729" max="9729" width="12.125" style="6" customWidth="1"/>
    <col min="9730" max="9730" width="10.875" style="6"/>
    <col min="9731" max="9731" width="7.125" style="6" customWidth="1"/>
    <col min="9732" max="9738" width="10.875" style="6"/>
    <col min="9739" max="9739" width="5.375" style="6" customWidth="1"/>
    <col min="9740" max="9740" width="6.625" style="6" customWidth="1"/>
    <col min="9741" max="9742" width="5.375" style="6" customWidth="1"/>
    <col min="9743" max="9984" width="10.875" style="6"/>
    <col min="9985" max="9985" width="12.125" style="6" customWidth="1"/>
    <col min="9986" max="9986" width="10.875" style="6"/>
    <col min="9987" max="9987" width="7.125" style="6" customWidth="1"/>
    <col min="9988" max="9994" width="10.875" style="6"/>
    <col min="9995" max="9995" width="5.375" style="6" customWidth="1"/>
    <col min="9996" max="9996" width="6.625" style="6" customWidth="1"/>
    <col min="9997" max="9998" width="5.375" style="6" customWidth="1"/>
    <col min="9999" max="10240" width="10.875" style="6"/>
    <col min="10241" max="10241" width="12.125" style="6" customWidth="1"/>
    <col min="10242" max="10242" width="10.875" style="6"/>
    <col min="10243" max="10243" width="7.125" style="6" customWidth="1"/>
    <col min="10244" max="10250" width="10.875" style="6"/>
    <col min="10251" max="10251" width="5.375" style="6" customWidth="1"/>
    <col min="10252" max="10252" width="6.625" style="6" customWidth="1"/>
    <col min="10253" max="10254" width="5.375" style="6" customWidth="1"/>
    <col min="10255" max="10496" width="10.875" style="6"/>
    <col min="10497" max="10497" width="12.125" style="6" customWidth="1"/>
    <col min="10498" max="10498" width="10.875" style="6"/>
    <col min="10499" max="10499" width="7.125" style="6" customWidth="1"/>
    <col min="10500" max="10506" width="10.875" style="6"/>
    <col min="10507" max="10507" width="5.375" style="6" customWidth="1"/>
    <col min="10508" max="10508" width="6.625" style="6" customWidth="1"/>
    <col min="10509" max="10510" width="5.375" style="6" customWidth="1"/>
    <col min="10511" max="10752" width="10.875" style="6"/>
    <col min="10753" max="10753" width="12.125" style="6" customWidth="1"/>
    <col min="10754" max="10754" width="10.875" style="6"/>
    <col min="10755" max="10755" width="7.125" style="6" customWidth="1"/>
    <col min="10756" max="10762" width="10.875" style="6"/>
    <col min="10763" max="10763" width="5.375" style="6" customWidth="1"/>
    <col min="10764" max="10764" width="6.625" style="6" customWidth="1"/>
    <col min="10765" max="10766" width="5.375" style="6" customWidth="1"/>
    <col min="10767" max="11008" width="10.875" style="6"/>
    <col min="11009" max="11009" width="12.125" style="6" customWidth="1"/>
    <col min="11010" max="11010" width="10.875" style="6"/>
    <col min="11011" max="11011" width="7.125" style="6" customWidth="1"/>
    <col min="11012" max="11018" width="10.875" style="6"/>
    <col min="11019" max="11019" width="5.375" style="6" customWidth="1"/>
    <col min="11020" max="11020" width="6.625" style="6" customWidth="1"/>
    <col min="11021" max="11022" width="5.375" style="6" customWidth="1"/>
    <col min="11023" max="11264" width="10.875" style="6"/>
    <col min="11265" max="11265" width="12.125" style="6" customWidth="1"/>
    <col min="11266" max="11266" width="10.875" style="6"/>
    <col min="11267" max="11267" width="7.125" style="6" customWidth="1"/>
    <col min="11268" max="11274" width="10.875" style="6"/>
    <col min="11275" max="11275" width="5.375" style="6" customWidth="1"/>
    <col min="11276" max="11276" width="6.625" style="6" customWidth="1"/>
    <col min="11277" max="11278" width="5.375" style="6" customWidth="1"/>
    <col min="11279" max="11520" width="10.875" style="6"/>
    <col min="11521" max="11521" width="12.125" style="6" customWidth="1"/>
    <col min="11522" max="11522" width="10.875" style="6"/>
    <col min="11523" max="11523" width="7.125" style="6" customWidth="1"/>
    <col min="11524" max="11530" width="10.875" style="6"/>
    <col min="11531" max="11531" width="5.375" style="6" customWidth="1"/>
    <col min="11532" max="11532" width="6.625" style="6" customWidth="1"/>
    <col min="11533" max="11534" width="5.375" style="6" customWidth="1"/>
    <col min="11535" max="11776" width="10.875" style="6"/>
    <col min="11777" max="11777" width="12.125" style="6" customWidth="1"/>
    <col min="11778" max="11778" width="10.875" style="6"/>
    <col min="11779" max="11779" width="7.125" style="6" customWidth="1"/>
    <col min="11780" max="11786" width="10.875" style="6"/>
    <col min="11787" max="11787" width="5.375" style="6" customWidth="1"/>
    <col min="11788" max="11788" width="6.625" style="6" customWidth="1"/>
    <col min="11789" max="11790" width="5.375" style="6" customWidth="1"/>
    <col min="11791" max="12032" width="10.875" style="6"/>
    <col min="12033" max="12033" width="12.125" style="6" customWidth="1"/>
    <col min="12034" max="12034" width="10.875" style="6"/>
    <col min="12035" max="12035" width="7.125" style="6" customWidth="1"/>
    <col min="12036" max="12042" width="10.875" style="6"/>
    <col min="12043" max="12043" width="5.375" style="6" customWidth="1"/>
    <col min="12044" max="12044" width="6.625" style="6" customWidth="1"/>
    <col min="12045" max="12046" width="5.375" style="6" customWidth="1"/>
    <col min="12047" max="12288" width="10.875" style="6"/>
    <col min="12289" max="12289" width="12.125" style="6" customWidth="1"/>
    <col min="12290" max="12290" width="10.875" style="6"/>
    <col min="12291" max="12291" width="7.125" style="6" customWidth="1"/>
    <col min="12292" max="12298" width="10.875" style="6"/>
    <col min="12299" max="12299" width="5.375" style="6" customWidth="1"/>
    <col min="12300" max="12300" width="6.625" style="6" customWidth="1"/>
    <col min="12301" max="12302" width="5.375" style="6" customWidth="1"/>
    <col min="12303" max="12544" width="10.875" style="6"/>
    <col min="12545" max="12545" width="12.125" style="6" customWidth="1"/>
    <col min="12546" max="12546" width="10.875" style="6"/>
    <col min="12547" max="12547" width="7.125" style="6" customWidth="1"/>
    <col min="12548" max="12554" width="10.875" style="6"/>
    <col min="12555" max="12555" width="5.375" style="6" customWidth="1"/>
    <col min="12556" max="12556" width="6.625" style="6" customWidth="1"/>
    <col min="12557" max="12558" width="5.375" style="6" customWidth="1"/>
    <col min="12559" max="12800" width="10.875" style="6"/>
    <col min="12801" max="12801" width="12.125" style="6" customWidth="1"/>
    <col min="12802" max="12802" width="10.875" style="6"/>
    <col min="12803" max="12803" width="7.125" style="6" customWidth="1"/>
    <col min="12804" max="12810" width="10.875" style="6"/>
    <col min="12811" max="12811" width="5.375" style="6" customWidth="1"/>
    <col min="12812" max="12812" width="6.625" style="6" customWidth="1"/>
    <col min="12813" max="12814" width="5.375" style="6" customWidth="1"/>
    <col min="12815" max="13056" width="10.875" style="6"/>
    <col min="13057" max="13057" width="12.125" style="6" customWidth="1"/>
    <col min="13058" max="13058" width="10.875" style="6"/>
    <col min="13059" max="13059" width="7.125" style="6" customWidth="1"/>
    <col min="13060" max="13066" width="10.875" style="6"/>
    <col min="13067" max="13067" width="5.375" style="6" customWidth="1"/>
    <col min="13068" max="13068" width="6.625" style="6" customWidth="1"/>
    <col min="13069" max="13070" width="5.375" style="6" customWidth="1"/>
    <col min="13071" max="13312" width="10.875" style="6"/>
    <col min="13313" max="13313" width="12.125" style="6" customWidth="1"/>
    <col min="13314" max="13314" width="10.875" style="6"/>
    <col min="13315" max="13315" width="7.125" style="6" customWidth="1"/>
    <col min="13316" max="13322" width="10.875" style="6"/>
    <col min="13323" max="13323" width="5.375" style="6" customWidth="1"/>
    <col min="13324" max="13324" width="6.625" style="6" customWidth="1"/>
    <col min="13325" max="13326" width="5.375" style="6" customWidth="1"/>
    <col min="13327" max="13568" width="10.875" style="6"/>
    <col min="13569" max="13569" width="12.125" style="6" customWidth="1"/>
    <col min="13570" max="13570" width="10.875" style="6"/>
    <col min="13571" max="13571" width="7.125" style="6" customWidth="1"/>
    <col min="13572" max="13578" width="10.875" style="6"/>
    <col min="13579" max="13579" width="5.375" style="6" customWidth="1"/>
    <col min="13580" max="13580" width="6.625" style="6" customWidth="1"/>
    <col min="13581" max="13582" width="5.375" style="6" customWidth="1"/>
    <col min="13583" max="13824" width="10.875" style="6"/>
    <col min="13825" max="13825" width="12.125" style="6" customWidth="1"/>
    <col min="13826" max="13826" width="10.875" style="6"/>
    <col min="13827" max="13827" width="7.125" style="6" customWidth="1"/>
    <col min="13828" max="13834" width="10.875" style="6"/>
    <col min="13835" max="13835" width="5.375" style="6" customWidth="1"/>
    <col min="13836" max="13836" width="6.625" style="6" customWidth="1"/>
    <col min="13837" max="13838" width="5.375" style="6" customWidth="1"/>
    <col min="13839" max="14080" width="10.875" style="6"/>
    <col min="14081" max="14081" width="12.125" style="6" customWidth="1"/>
    <col min="14082" max="14082" width="10.875" style="6"/>
    <col min="14083" max="14083" width="7.125" style="6" customWidth="1"/>
    <col min="14084" max="14090" width="10.875" style="6"/>
    <col min="14091" max="14091" width="5.375" style="6" customWidth="1"/>
    <col min="14092" max="14092" width="6.625" style="6" customWidth="1"/>
    <col min="14093" max="14094" width="5.375" style="6" customWidth="1"/>
    <col min="14095" max="14336" width="10.875" style="6"/>
    <col min="14337" max="14337" width="12.125" style="6" customWidth="1"/>
    <col min="14338" max="14338" width="10.875" style="6"/>
    <col min="14339" max="14339" width="7.125" style="6" customWidth="1"/>
    <col min="14340" max="14346" width="10.875" style="6"/>
    <col min="14347" max="14347" width="5.375" style="6" customWidth="1"/>
    <col min="14348" max="14348" width="6.625" style="6" customWidth="1"/>
    <col min="14349" max="14350" width="5.375" style="6" customWidth="1"/>
    <col min="14351" max="14592" width="10.875" style="6"/>
    <col min="14593" max="14593" width="12.125" style="6" customWidth="1"/>
    <col min="14594" max="14594" width="10.875" style="6"/>
    <col min="14595" max="14595" width="7.125" style="6" customWidth="1"/>
    <col min="14596" max="14602" width="10.875" style="6"/>
    <col min="14603" max="14603" width="5.375" style="6" customWidth="1"/>
    <col min="14604" max="14604" width="6.625" style="6" customWidth="1"/>
    <col min="14605" max="14606" width="5.375" style="6" customWidth="1"/>
    <col min="14607" max="14848" width="10.875" style="6"/>
    <col min="14849" max="14849" width="12.125" style="6" customWidth="1"/>
    <col min="14850" max="14850" width="10.875" style="6"/>
    <col min="14851" max="14851" width="7.125" style="6" customWidth="1"/>
    <col min="14852" max="14858" width="10.875" style="6"/>
    <col min="14859" max="14859" width="5.375" style="6" customWidth="1"/>
    <col min="14860" max="14860" width="6.625" style="6" customWidth="1"/>
    <col min="14861" max="14862" width="5.375" style="6" customWidth="1"/>
    <col min="14863" max="15104" width="10.875" style="6"/>
    <col min="15105" max="15105" width="12.125" style="6" customWidth="1"/>
    <col min="15106" max="15106" width="10.875" style="6"/>
    <col min="15107" max="15107" width="7.125" style="6" customWidth="1"/>
    <col min="15108" max="15114" width="10.875" style="6"/>
    <col min="15115" max="15115" width="5.375" style="6" customWidth="1"/>
    <col min="15116" max="15116" width="6.625" style="6" customWidth="1"/>
    <col min="15117" max="15118" width="5.375" style="6" customWidth="1"/>
    <col min="15119" max="15360" width="10.875" style="6"/>
    <col min="15361" max="15361" width="12.125" style="6" customWidth="1"/>
    <col min="15362" max="15362" width="10.875" style="6"/>
    <col min="15363" max="15363" width="7.125" style="6" customWidth="1"/>
    <col min="15364" max="15370" width="10.875" style="6"/>
    <col min="15371" max="15371" width="5.375" style="6" customWidth="1"/>
    <col min="15372" max="15372" width="6.625" style="6" customWidth="1"/>
    <col min="15373" max="15374" width="5.375" style="6" customWidth="1"/>
    <col min="15375" max="15616" width="10.875" style="6"/>
    <col min="15617" max="15617" width="12.125" style="6" customWidth="1"/>
    <col min="15618" max="15618" width="10.875" style="6"/>
    <col min="15619" max="15619" width="7.125" style="6" customWidth="1"/>
    <col min="15620" max="15626" width="10.875" style="6"/>
    <col min="15627" max="15627" width="5.375" style="6" customWidth="1"/>
    <col min="15628" max="15628" width="6.625" style="6" customWidth="1"/>
    <col min="15629" max="15630" width="5.375" style="6" customWidth="1"/>
    <col min="15631" max="15872" width="10.875" style="6"/>
    <col min="15873" max="15873" width="12.125" style="6" customWidth="1"/>
    <col min="15874" max="15874" width="10.875" style="6"/>
    <col min="15875" max="15875" width="7.125" style="6" customWidth="1"/>
    <col min="15876" max="15882" width="10.875" style="6"/>
    <col min="15883" max="15883" width="5.375" style="6" customWidth="1"/>
    <col min="15884" max="15884" width="6.625" style="6" customWidth="1"/>
    <col min="15885" max="15886" width="5.375" style="6" customWidth="1"/>
    <col min="15887" max="16128" width="10.875" style="6"/>
    <col min="16129" max="16129" width="12.125" style="6" customWidth="1"/>
    <col min="16130" max="16130" width="10.875" style="6"/>
    <col min="16131" max="16131" width="7.125" style="6" customWidth="1"/>
    <col min="16132" max="16138" width="10.875" style="6"/>
    <col min="16139" max="16139" width="5.375" style="6" customWidth="1"/>
    <col min="16140" max="16140" width="6.625" style="6" customWidth="1"/>
    <col min="16141" max="16142" width="5.375" style="6" customWidth="1"/>
    <col min="16143" max="16384" width="10.875" style="6"/>
  </cols>
  <sheetData>
    <row r="1" spans="1:16" s="2" customFormat="1" ht="52.5" customHeight="1" x14ac:dyDescent="0.25">
      <c r="A1" s="184" t="s">
        <v>18</v>
      </c>
      <c r="B1" s="185"/>
      <c r="C1" s="185"/>
      <c r="D1" s="185"/>
      <c r="E1" s="185"/>
      <c r="F1" s="185"/>
      <c r="G1" s="185"/>
      <c r="H1" s="185"/>
      <c r="I1" s="185"/>
      <c r="J1" s="1"/>
    </row>
    <row r="2" spans="1:16" ht="15.75" thickBot="1" x14ac:dyDescent="0.3">
      <c r="A2" s="3"/>
      <c r="B2" s="4"/>
      <c r="C2" s="5"/>
      <c r="D2" s="4"/>
      <c r="E2" s="4"/>
      <c r="F2" s="4"/>
      <c r="G2" s="4"/>
      <c r="H2" s="4"/>
      <c r="I2" s="4"/>
      <c r="J2" s="4"/>
    </row>
    <row r="3" spans="1:16" ht="15.75" thickBot="1" x14ac:dyDescent="0.3">
      <c r="A3" s="7"/>
      <c r="B3" s="8"/>
      <c r="C3" s="9"/>
      <c r="D3" s="8"/>
      <c r="E3" s="8"/>
      <c r="F3" s="8"/>
      <c r="G3" s="8"/>
      <c r="H3" s="8"/>
      <c r="I3" s="10"/>
      <c r="J3" s="11"/>
      <c r="K3" s="12"/>
      <c r="L3" s="12"/>
      <c r="M3" s="12"/>
      <c r="N3" s="12"/>
      <c r="O3" s="12"/>
    </row>
    <row r="4" spans="1:16" x14ac:dyDescent="0.25">
      <c r="A4" s="186" t="s">
        <v>0</v>
      </c>
      <c r="B4" s="187"/>
      <c r="C4" s="13"/>
      <c r="D4" s="14" t="s">
        <v>1</v>
      </c>
      <c r="E4" s="15"/>
      <c r="F4" s="167">
        <f>Calcul!F19</f>
        <v>0</v>
      </c>
      <c r="G4" s="14" t="s">
        <v>2</v>
      </c>
      <c r="H4" s="168">
        <f>Calcul!H19</f>
        <v>0</v>
      </c>
      <c r="I4" s="16" t="s">
        <v>3</v>
      </c>
      <c r="J4" s="11"/>
      <c r="K4" s="12"/>
      <c r="L4" s="12" t="s">
        <v>4</v>
      </c>
      <c r="M4" s="12"/>
      <c r="N4" s="12"/>
      <c r="O4" s="12"/>
    </row>
    <row r="5" spans="1:16" x14ac:dyDescent="0.25">
      <c r="A5" s="186"/>
      <c r="B5" s="187"/>
      <c r="C5" s="13"/>
      <c r="D5" s="17" t="s">
        <v>5</v>
      </c>
      <c r="E5" s="18"/>
      <c r="F5" s="169">
        <f>Calcul!F20</f>
        <v>0</v>
      </c>
      <c r="G5" s="19"/>
      <c r="H5" s="141"/>
      <c r="I5" s="20"/>
      <c r="J5" s="11"/>
      <c r="K5" s="12"/>
      <c r="L5" s="12" t="s">
        <v>6</v>
      </c>
      <c r="M5" s="12"/>
      <c r="N5" s="12"/>
      <c r="O5" s="12"/>
    </row>
    <row r="6" spans="1:16" ht="15.75" thickBot="1" x14ac:dyDescent="0.3">
      <c r="A6" s="186"/>
      <c r="B6" s="187"/>
      <c r="C6" s="13"/>
      <c r="D6" s="137" t="s">
        <v>27</v>
      </c>
      <c r="E6" s="22"/>
      <c r="F6" s="171">
        <f>Calcul!F21</f>
        <v>0</v>
      </c>
      <c r="G6" s="137" t="s">
        <v>21</v>
      </c>
      <c r="H6" s="172">
        <f>Calcul!I21</f>
        <v>0</v>
      </c>
      <c r="I6" s="173"/>
      <c r="J6" s="130"/>
      <c r="K6" s="60"/>
      <c r="L6" s="60"/>
      <c r="M6" s="60"/>
      <c r="N6" s="60"/>
      <c r="O6" s="60"/>
      <c r="P6" s="60"/>
    </row>
    <row r="7" spans="1:16" ht="15.75" thickBot="1" x14ac:dyDescent="0.3">
      <c r="A7" s="24"/>
      <c r="B7" s="25"/>
      <c r="C7" s="26"/>
      <c r="D7" s="25"/>
      <c r="E7" s="25"/>
      <c r="F7" s="25"/>
      <c r="G7" s="25"/>
      <c r="H7" s="25"/>
      <c r="I7" s="27"/>
      <c r="J7" s="130"/>
      <c r="K7" s="60"/>
      <c r="L7" s="60"/>
      <c r="M7" s="60"/>
      <c r="N7" s="60"/>
      <c r="O7" s="60"/>
      <c r="P7" s="60"/>
    </row>
    <row r="8" spans="1:16" ht="15.75" thickBot="1" x14ac:dyDescent="0.3">
      <c r="A8" s="3"/>
      <c r="B8" s="4"/>
      <c r="C8" s="5"/>
      <c r="D8" s="4"/>
      <c r="E8" s="4"/>
      <c r="F8" s="4"/>
      <c r="G8" s="4"/>
      <c r="H8" s="4"/>
      <c r="I8" s="4"/>
      <c r="J8" s="130"/>
      <c r="K8" s="60"/>
      <c r="L8" s="60"/>
      <c r="M8" s="60"/>
      <c r="N8" s="60"/>
      <c r="O8" s="60" t="s">
        <v>19</v>
      </c>
      <c r="P8" s="60"/>
    </row>
    <row r="9" spans="1:16" x14ac:dyDescent="0.25">
      <c r="A9" s="3"/>
      <c r="B9" s="4"/>
      <c r="C9" s="5"/>
      <c r="D9" s="124" t="s">
        <v>7</v>
      </c>
      <c r="E9" s="125">
        <v>1100</v>
      </c>
      <c r="F9" s="126" t="s">
        <v>26</v>
      </c>
      <c r="G9" s="155">
        <f>F6</f>
        <v>0</v>
      </c>
      <c r="H9" s="128" t="s">
        <v>7</v>
      </c>
      <c r="I9" s="129">
        <v>900</v>
      </c>
      <c r="J9" s="130"/>
      <c r="K9" s="130" t="s">
        <v>8</v>
      </c>
      <c r="L9" s="130"/>
      <c r="M9" s="130"/>
      <c r="N9" s="130"/>
      <c r="O9" s="130"/>
      <c r="P9" s="60"/>
    </row>
    <row r="10" spans="1:16" ht="15.75" thickBot="1" x14ac:dyDescent="0.3">
      <c r="A10" s="3"/>
      <c r="B10" s="4"/>
      <c r="C10" s="5"/>
      <c r="D10" s="159" t="s">
        <v>20</v>
      </c>
      <c r="E10" s="160" t="s">
        <v>21</v>
      </c>
      <c r="F10" s="157" t="s">
        <v>20</v>
      </c>
      <c r="G10" s="158" t="s">
        <v>21</v>
      </c>
      <c r="H10" s="161" t="s">
        <v>20</v>
      </c>
      <c r="I10" s="162" t="s">
        <v>21</v>
      </c>
      <c r="J10" s="130"/>
      <c r="K10" s="130"/>
      <c r="L10" s="130"/>
      <c r="M10" s="131" t="s">
        <v>9</v>
      </c>
      <c r="N10" s="131" t="s">
        <v>10</v>
      </c>
      <c r="O10" s="130"/>
      <c r="P10" s="60"/>
    </row>
    <row r="11" spans="1:16" x14ac:dyDescent="0.25">
      <c r="A11" s="32"/>
      <c r="B11" s="33" t="s">
        <v>11</v>
      </c>
      <c r="C11" s="34">
        <f>C12-20</f>
        <v>-5</v>
      </c>
      <c r="D11" s="35">
        <v>645</v>
      </c>
      <c r="E11" s="36">
        <v>550</v>
      </c>
      <c r="F11" s="174">
        <f t="shared" ref="F11:F13" si="0">($E$9-$I$9)*($F$6-H11)/(D11-H11)+$I$9</f>
        <v>562.5</v>
      </c>
      <c r="G11" s="175">
        <f>($E$9-$I$9)*($H$6-I11)/(E11-I11)+$I$9</f>
        <v>521.05263157894728</v>
      </c>
      <c r="H11" s="37">
        <v>405</v>
      </c>
      <c r="I11" s="38">
        <v>360</v>
      </c>
      <c r="J11" s="130"/>
      <c r="K11" s="132">
        <v>0</v>
      </c>
      <c r="L11" s="130">
        <v>1</v>
      </c>
      <c r="M11" s="130"/>
      <c r="N11" s="130"/>
      <c r="O11" s="130"/>
      <c r="P11" s="60"/>
    </row>
    <row r="12" spans="1:16" x14ac:dyDescent="0.25">
      <c r="A12" s="39">
        <v>0</v>
      </c>
      <c r="B12" s="40" t="s">
        <v>12</v>
      </c>
      <c r="C12" s="41">
        <v>15</v>
      </c>
      <c r="D12" s="42">
        <v>725</v>
      </c>
      <c r="E12" s="43">
        <v>610</v>
      </c>
      <c r="F12" s="176">
        <f t="shared" si="0"/>
        <v>562.96296296296305</v>
      </c>
      <c r="G12" s="177">
        <f>($E$9-$I$9)*($H$6-I12)/(E12-I12)+$I$9</f>
        <v>519.04761904761904</v>
      </c>
      <c r="H12" s="44">
        <v>455</v>
      </c>
      <c r="I12" s="45">
        <v>400</v>
      </c>
      <c r="J12" s="130"/>
      <c r="K12" s="132"/>
      <c r="L12" s="130"/>
      <c r="M12" s="130">
        <f>(L11-L13)/(K11-K13)</f>
        <v>-1.8999999999999996E-2</v>
      </c>
      <c r="N12" s="130">
        <f>L11-(M12*K11)</f>
        <v>1</v>
      </c>
      <c r="O12" s="130"/>
      <c r="P12" s="60"/>
    </row>
    <row r="13" spans="1:16" x14ac:dyDescent="0.25">
      <c r="A13" s="46"/>
      <c r="B13" s="47" t="s">
        <v>13</v>
      </c>
      <c r="C13" s="48">
        <f>C12+20</f>
        <v>35</v>
      </c>
      <c r="D13" s="49">
        <v>810</v>
      </c>
      <c r="E13" s="50">
        <v>675</v>
      </c>
      <c r="F13" s="178">
        <f t="shared" si="0"/>
        <v>577.41935483870975</v>
      </c>
      <c r="G13" s="179">
        <f>($E$9-$I$9)*($H$6-I13)/(E13-I13)+$I$9</f>
        <v>525.531914893617</v>
      </c>
      <c r="H13" s="51">
        <v>500</v>
      </c>
      <c r="I13" s="52">
        <v>440</v>
      </c>
      <c r="J13" s="130"/>
      <c r="K13" s="132">
        <v>10</v>
      </c>
      <c r="L13" s="130">
        <v>0.81</v>
      </c>
      <c r="M13" s="130"/>
      <c r="N13" s="130"/>
      <c r="O13" s="130"/>
      <c r="P13" s="60"/>
    </row>
    <row r="14" spans="1:16" x14ac:dyDescent="0.25">
      <c r="A14" s="76"/>
      <c r="B14" s="77" t="s">
        <v>11</v>
      </c>
      <c r="C14" s="78">
        <f>IF(A16&lt;&gt;"",C16-20,"")</f>
        <v>-5</v>
      </c>
      <c r="D14" s="79">
        <f t="shared" ref="D14:I14" si="1">IF($A$16&lt;&gt;"",D11+($A$16-$A$12)*(D19-D11)/($A$20-$A$12),"")</f>
        <v>645</v>
      </c>
      <c r="E14" s="80">
        <f t="shared" si="1"/>
        <v>550</v>
      </c>
      <c r="F14" s="81">
        <f>IF($A$16&lt;&gt;"",F11+($A$16-$A$12)*(F19-F11)/($A$20-$A$12),"")</f>
        <v>562.5</v>
      </c>
      <c r="G14" s="80">
        <f>IF($A$16&lt;&gt;"",G11+($A$16-$A$12)*(G19-G11)/($A$20-$A$12),"")</f>
        <v>521.05263157894728</v>
      </c>
      <c r="H14" s="81">
        <f t="shared" si="1"/>
        <v>405</v>
      </c>
      <c r="I14" s="82">
        <f t="shared" si="1"/>
        <v>360</v>
      </c>
      <c r="J14" s="130"/>
      <c r="K14" s="132"/>
      <c r="L14" s="130"/>
      <c r="M14" s="130">
        <f>(L13-L15)/(K13-K15)</f>
        <v>-1.4000000000000002E-2</v>
      </c>
      <c r="N14" s="130">
        <f>L13-(M14*K13)</f>
        <v>0.95000000000000007</v>
      </c>
      <c r="O14" s="130"/>
      <c r="P14" s="60"/>
    </row>
    <row r="15" spans="1:16" x14ac:dyDescent="0.25">
      <c r="A15" s="83"/>
      <c r="B15" s="84"/>
      <c r="C15" s="85">
        <f>IF(AND($A$16&lt;&gt;"",AND($F$5&lt;=C16,$F$5&gt;=C14)),$F$5,"")</f>
        <v>0</v>
      </c>
      <c r="D15" s="86">
        <f t="shared" ref="D15:F15" si="2">IF($C15&lt;&gt;"",D14+($C15-$C14)*(D16-D14)/($C16-$C14),"")</f>
        <v>665</v>
      </c>
      <c r="E15" s="87">
        <f t="shared" si="2"/>
        <v>565</v>
      </c>
      <c r="F15" s="88">
        <f t="shared" si="2"/>
        <v>562.61574074074076</v>
      </c>
      <c r="G15" s="87">
        <f>IF($C15&lt;&gt;"",G14+($C15-$C14)*(G16-G14)/($C16-$C14),"")</f>
        <v>520.55137844611522</v>
      </c>
      <c r="H15" s="88">
        <f>IF($C15&lt;&gt;"",H14+($C15-$C14)*(H16-H14)/($C16-$C14),"")</f>
        <v>417.5</v>
      </c>
      <c r="I15" s="89">
        <f>IF($C15&lt;&gt;"",I14+($C15-$C14)*(I16-I14)/($C16-$C14),"")</f>
        <v>370</v>
      </c>
      <c r="J15" s="130"/>
      <c r="K15" s="132">
        <v>20</v>
      </c>
      <c r="L15" s="130">
        <v>0.67</v>
      </c>
      <c r="M15" s="130"/>
      <c r="N15" s="130"/>
      <c r="O15" s="130"/>
      <c r="P15" s="60"/>
    </row>
    <row r="16" spans="1:16" x14ac:dyDescent="0.25">
      <c r="A16" s="90">
        <f>IF(AND($F$4&gt;=A12,F4&lt;=A20),$F$4,"")</f>
        <v>0</v>
      </c>
      <c r="B16" s="84" t="s">
        <v>12</v>
      </c>
      <c r="C16" s="85">
        <f>IF(A16&lt;&gt;"",$C$12-(A16/1000)*2,"")</f>
        <v>15</v>
      </c>
      <c r="D16" s="86">
        <f t="shared" ref="D16:I16" si="3">IF($A$16&lt;&gt;"",D12+($A$16-$A$12)*(D20-D12)/($A$20-$A$12),"")</f>
        <v>725</v>
      </c>
      <c r="E16" s="87">
        <f t="shared" si="3"/>
        <v>610</v>
      </c>
      <c r="F16" s="88">
        <f t="shared" si="3"/>
        <v>562.96296296296305</v>
      </c>
      <c r="G16" s="87">
        <f t="shared" si="3"/>
        <v>519.04761904761904</v>
      </c>
      <c r="H16" s="88">
        <f t="shared" si="3"/>
        <v>455</v>
      </c>
      <c r="I16" s="89">
        <f t="shared" si="3"/>
        <v>400</v>
      </c>
      <c r="J16" s="130"/>
      <c r="K16" s="132"/>
      <c r="L16" s="130"/>
      <c r="M16" s="130">
        <f>(L15-L17)/(K15-K17)</f>
        <v>-1.0999999999999999E-2</v>
      </c>
      <c r="N16" s="130">
        <f>L15-(M16*K15)</f>
        <v>0.89</v>
      </c>
      <c r="O16" s="130"/>
      <c r="P16" s="60"/>
    </row>
    <row r="17" spans="1:16" x14ac:dyDescent="0.25">
      <c r="A17" s="83"/>
      <c r="B17" s="84"/>
      <c r="C17" s="85" t="str">
        <f>IF(AND($A$16&lt;&gt;"",AND($F$5&lt;=C18,$F$5&gt;=C16)),$F$5,"")</f>
        <v/>
      </c>
      <c r="D17" s="86" t="str">
        <f t="shared" ref="D17:F17" si="4">IF($C17&lt;&gt;"",D16+($C17-$C16)*(D18-D16)/($C18-$C16),"")</f>
        <v/>
      </c>
      <c r="E17" s="87" t="str">
        <f t="shared" si="4"/>
        <v/>
      </c>
      <c r="F17" s="88" t="str">
        <f t="shared" si="4"/>
        <v/>
      </c>
      <c r="G17" s="87" t="str">
        <f>IF($C17&lt;&gt;"",G16+($C17-$C16)*(G18-G16)/($C18-$C16),"")</f>
        <v/>
      </c>
      <c r="H17" s="88" t="str">
        <f>IF($C17&lt;&gt;"",H16+($C17-$C16)*(H18-H16)/($C18-$C16),"")</f>
        <v/>
      </c>
      <c r="I17" s="89" t="str">
        <f>IF($C17&lt;&gt;"",I16+($C17-$C16)*(I18-I16)/($C18-$C16),"")</f>
        <v/>
      </c>
      <c r="J17" s="130"/>
      <c r="K17" s="132">
        <v>30</v>
      </c>
      <c r="L17" s="130">
        <v>0.56000000000000005</v>
      </c>
      <c r="M17" s="130"/>
      <c r="N17" s="130"/>
      <c r="O17" s="130"/>
      <c r="P17" s="60"/>
    </row>
    <row r="18" spans="1:16" x14ac:dyDescent="0.25">
      <c r="A18" s="91"/>
      <c r="B18" s="92" t="s">
        <v>13</v>
      </c>
      <c r="C18" s="93">
        <f>IF(A16&lt;&gt;"",C16+20,"")</f>
        <v>35</v>
      </c>
      <c r="D18" s="94">
        <f t="shared" ref="D18:I18" si="5">IF($A$16&lt;&gt;"",D13+($A$16-$A$12)*(D21-D13)/($A$20-$A$12),"")</f>
        <v>810</v>
      </c>
      <c r="E18" s="95">
        <f t="shared" si="5"/>
        <v>675</v>
      </c>
      <c r="F18" s="96">
        <f t="shared" si="5"/>
        <v>577.41935483870975</v>
      </c>
      <c r="G18" s="95">
        <f t="shared" si="5"/>
        <v>525.531914893617</v>
      </c>
      <c r="H18" s="96">
        <f t="shared" si="5"/>
        <v>500</v>
      </c>
      <c r="I18" s="97">
        <f t="shared" si="5"/>
        <v>440</v>
      </c>
      <c r="J18" s="130"/>
      <c r="K18" s="132"/>
      <c r="L18" s="130"/>
      <c r="M18" s="130">
        <f>(L17-L19)/(K17-K19)</f>
        <v>-9.000000000000008E-3</v>
      </c>
      <c r="N18" s="130">
        <f>L17-(M18*K17)</f>
        <v>0.83000000000000029</v>
      </c>
      <c r="O18" s="130"/>
      <c r="P18" s="60"/>
    </row>
    <row r="19" spans="1:16" x14ac:dyDescent="0.25">
      <c r="A19" s="53"/>
      <c r="B19" s="54" t="s">
        <v>11</v>
      </c>
      <c r="C19" s="55">
        <f>C20-20</f>
        <v>-13</v>
      </c>
      <c r="D19" s="56">
        <v>900</v>
      </c>
      <c r="E19" s="57">
        <v>735</v>
      </c>
      <c r="F19" s="163">
        <f>($E$9-$I$9)*($F$6-H19)/(D19-H19)+$I$9</f>
        <v>585.71428571428578</v>
      </c>
      <c r="G19" s="164">
        <f>($E$9-$I$9)*($H$6-I19)/(E19-I19)+$I$9</f>
        <v>534.61538461538464</v>
      </c>
      <c r="H19" s="58">
        <v>550</v>
      </c>
      <c r="I19" s="59">
        <v>475</v>
      </c>
      <c r="J19" s="130"/>
      <c r="K19" s="130">
        <v>40</v>
      </c>
      <c r="L19" s="130">
        <v>0.47</v>
      </c>
      <c r="M19" s="130"/>
      <c r="N19" s="130"/>
      <c r="O19" s="130"/>
      <c r="P19" s="60"/>
    </row>
    <row r="20" spans="1:16" x14ac:dyDescent="0.25">
      <c r="A20" s="39">
        <v>4000</v>
      </c>
      <c r="B20" s="40" t="s">
        <v>12</v>
      </c>
      <c r="C20" s="41">
        <f>C12-(A20/1000)*2</f>
        <v>7</v>
      </c>
      <c r="D20" s="42">
        <v>1025</v>
      </c>
      <c r="E20" s="43">
        <v>825</v>
      </c>
      <c r="F20" s="102">
        <f t="shared" ref="F20:F21" si="6">($E$9-$I$9)*($F$6-H20)/(D20-H20)+$I$9</f>
        <v>593.82716049382714</v>
      </c>
      <c r="G20" s="103">
        <f>($E$9-$I$9)*($H$6-I20)/(E20-I20)+$I$9</f>
        <v>540.67796610169489</v>
      </c>
      <c r="H20" s="44">
        <v>620</v>
      </c>
      <c r="I20" s="45">
        <v>530</v>
      </c>
      <c r="J20" s="130"/>
      <c r="K20" s="130"/>
      <c r="L20" s="130"/>
      <c r="M20" s="130"/>
      <c r="N20" s="130"/>
      <c r="O20" s="130"/>
      <c r="P20" s="60"/>
    </row>
    <row r="21" spans="1:16" x14ac:dyDescent="0.25">
      <c r="A21" s="46"/>
      <c r="B21" s="47" t="s">
        <v>13</v>
      </c>
      <c r="C21" s="48">
        <f>C20+20</f>
        <v>27</v>
      </c>
      <c r="D21" s="49">
        <v>1155</v>
      </c>
      <c r="E21" s="50">
        <v>920</v>
      </c>
      <c r="F21" s="165">
        <f t="shared" si="6"/>
        <v>603.22580645161293</v>
      </c>
      <c r="G21" s="166">
        <f>($E$9-$I$9)*($H$6-I21)/(E21-I21)+$I$9</f>
        <v>550.74626865671644</v>
      </c>
      <c r="H21" s="51">
        <v>690</v>
      </c>
      <c r="I21" s="52">
        <v>585</v>
      </c>
      <c r="J21" s="130"/>
      <c r="K21" s="60"/>
      <c r="L21" s="60"/>
      <c r="M21" s="60"/>
      <c r="N21" s="60"/>
      <c r="O21" s="60"/>
      <c r="P21" s="60"/>
    </row>
    <row r="22" spans="1:16" x14ac:dyDescent="0.25">
      <c r="A22" s="76"/>
      <c r="B22" s="77" t="s">
        <v>11</v>
      </c>
      <c r="C22" s="78" t="str">
        <f>IF(A24&lt;&gt;"",C24-20,"")</f>
        <v/>
      </c>
      <c r="D22" s="79" t="str">
        <f t="shared" ref="D22:I22" si="7">IF($A$24&lt;&gt;"",D19+($A$24-$A$20)*(D27-D19)/($A$28-$A$20),"")</f>
        <v/>
      </c>
      <c r="E22" s="80" t="str">
        <f t="shared" si="7"/>
        <v/>
      </c>
      <c r="F22" s="81" t="str">
        <f t="shared" si="7"/>
        <v/>
      </c>
      <c r="G22" s="80" t="str">
        <f t="shared" si="7"/>
        <v/>
      </c>
      <c r="H22" s="81" t="str">
        <f t="shared" si="7"/>
        <v/>
      </c>
      <c r="I22" s="82" t="str">
        <f t="shared" si="7"/>
        <v/>
      </c>
      <c r="J22" s="130"/>
      <c r="K22" s="60"/>
      <c r="L22" s="60"/>
      <c r="M22" s="60"/>
      <c r="N22" s="60"/>
      <c r="O22" s="60"/>
      <c r="P22" s="60"/>
    </row>
    <row r="23" spans="1:16" x14ac:dyDescent="0.25">
      <c r="A23" s="83"/>
      <c r="B23" s="84"/>
      <c r="C23" s="85" t="str">
        <f>IF(AND($A$24&lt;&gt;"",AND($F$5&lt;=C24,$F$5&gt;=C22)),$F$5,"")</f>
        <v/>
      </c>
      <c r="D23" s="86" t="str">
        <f t="shared" ref="D23:F23" si="8">IF($C23&lt;&gt;"",D22+($C23-$C22)*(D24-D22)/($C24-$C22),"")</f>
        <v/>
      </c>
      <c r="E23" s="87" t="str">
        <f t="shared" si="8"/>
        <v/>
      </c>
      <c r="F23" s="88" t="str">
        <f t="shared" si="8"/>
        <v/>
      </c>
      <c r="G23" s="87" t="str">
        <f>IF($C23&lt;&gt;"",G22+($C23-$C22)*(G24-G22)/($C24-$C22),"")</f>
        <v/>
      </c>
      <c r="H23" s="88" t="str">
        <f>IF($C23&lt;&gt;"",H22+($C23-$C22)*(H24-H22)/($C24-$C22),"")</f>
        <v/>
      </c>
      <c r="I23" s="89" t="str">
        <f>IF($C23&lt;&gt;"",I22+($C23-$C22)*(I24-I22)/($C24-$C22),"")</f>
        <v/>
      </c>
      <c r="J23" s="130"/>
      <c r="K23" s="60"/>
      <c r="L23" s="60"/>
      <c r="M23" s="60"/>
      <c r="N23" s="60"/>
      <c r="O23" s="60"/>
      <c r="P23" s="60"/>
    </row>
    <row r="24" spans="1:16" x14ac:dyDescent="0.25">
      <c r="A24" s="90" t="str">
        <f>IF(AND($F$4&gt;=A20,$F$4&lt;=A28),$F$4,"")</f>
        <v/>
      </c>
      <c r="B24" s="84" t="s">
        <v>12</v>
      </c>
      <c r="C24" s="85" t="str">
        <f>IF(A24&lt;&gt;"",$C$12-(A24/1000)*2,"")</f>
        <v/>
      </c>
      <c r="D24" s="86" t="str">
        <f t="shared" ref="D24:I24" si="9">IF($A$24&lt;&gt;"",D20+($A$24-$A$20)*(D28-D20)/($A$28-$A$20),"")</f>
        <v/>
      </c>
      <c r="E24" s="87" t="str">
        <f t="shared" si="9"/>
        <v/>
      </c>
      <c r="F24" s="88" t="str">
        <f t="shared" si="9"/>
        <v/>
      </c>
      <c r="G24" s="87" t="str">
        <f t="shared" si="9"/>
        <v/>
      </c>
      <c r="H24" s="88" t="str">
        <f t="shared" si="9"/>
        <v/>
      </c>
      <c r="I24" s="89" t="str">
        <f t="shared" si="9"/>
        <v/>
      </c>
      <c r="J24" s="130"/>
      <c r="K24" s="60"/>
      <c r="L24" s="60"/>
      <c r="M24" s="60"/>
      <c r="N24" s="60"/>
      <c r="O24" s="60"/>
      <c r="P24" s="60"/>
    </row>
    <row r="25" spans="1:16" x14ac:dyDescent="0.25">
      <c r="A25" s="83"/>
      <c r="B25" s="84"/>
      <c r="C25" s="85" t="str">
        <f>IF(AND($A$24&lt;&gt;"",AND($F$5&lt;=C26,$F$5&gt;=C24)),$F$5,"")</f>
        <v/>
      </c>
      <c r="D25" s="86" t="str">
        <f t="shared" ref="D25:F25" si="10">IF($C25&lt;&gt;"",D24+($C25-$C24)*(D26-D24)/($C26-$C24),"")</f>
        <v/>
      </c>
      <c r="E25" s="87" t="str">
        <f t="shared" si="10"/>
        <v/>
      </c>
      <c r="F25" s="88" t="str">
        <f t="shared" si="10"/>
        <v/>
      </c>
      <c r="G25" s="87" t="str">
        <f>IF($C25&lt;&gt;"",G24+($C25-$C24)*(G26-G24)/($C26-$C24),"")</f>
        <v/>
      </c>
      <c r="H25" s="88" t="str">
        <f>IF($C25&lt;&gt;"",H24+($C25-$C24)*(H26-H24)/($C26-$C24),"")</f>
        <v/>
      </c>
      <c r="I25" s="89" t="str">
        <f>IF($C25&lt;&gt;"",I24+($C25-$C24)*(I26-I24)/($C26-$C24),"")</f>
        <v/>
      </c>
      <c r="J25" s="130"/>
      <c r="K25" s="60"/>
      <c r="L25" s="60"/>
      <c r="M25" s="60"/>
      <c r="N25" s="60"/>
      <c r="O25" s="60"/>
      <c r="P25" s="60"/>
    </row>
    <row r="26" spans="1:16" x14ac:dyDescent="0.25">
      <c r="A26" s="91"/>
      <c r="B26" s="92" t="s">
        <v>13</v>
      </c>
      <c r="C26" s="93" t="str">
        <f>IF(A24&lt;&gt;"",C24+20,"")</f>
        <v/>
      </c>
      <c r="D26" s="94" t="str">
        <f t="shared" ref="D26:I26" si="11">IF($A$24&lt;&gt;"",D21+($A$24-$A$20)*(D29-D21)/($A$28-$A$20),"")</f>
        <v/>
      </c>
      <c r="E26" s="95" t="str">
        <f t="shared" si="11"/>
        <v/>
      </c>
      <c r="F26" s="96" t="str">
        <f t="shared" si="11"/>
        <v/>
      </c>
      <c r="G26" s="95" t="str">
        <f t="shared" si="11"/>
        <v/>
      </c>
      <c r="H26" s="96" t="str">
        <f t="shared" si="11"/>
        <v/>
      </c>
      <c r="I26" s="97" t="str">
        <f t="shared" si="11"/>
        <v/>
      </c>
      <c r="J26" s="130"/>
      <c r="K26" s="60"/>
      <c r="L26" s="60"/>
      <c r="M26" s="60"/>
      <c r="N26" s="60"/>
      <c r="O26" s="60"/>
      <c r="P26" s="60"/>
    </row>
    <row r="27" spans="1:16" x14ac:dyDescent="0.25">
      <c r="A27" s="53"/>
      <c r="B27" s="54" t="s">
        <v>11</v>
      </c>
      <c r="C27" s="55">
        <f>C28-20</f>
        <v>-21</v>
      </c>
      <c r="D27" s="56">
        <v>1310</v>
      </c>
      <c r="E27" s="57">
        <v>1010</v>
      </c>
      <c r="F27" s="163">
        <f>($E$9-$I$9)*($F$6-H27)/(D27-H27)+$I$9</f>
        <v>619.26605504587155</v>
      </c>
      <c r="G27" s="164">
        <f>($E$9-$I$9)*($H$6-I27)/(E27-I27)+$I$9</f>
        <v>561.33333333333326</v>
      </c>
      <c r="H27" s="58">
        <v>765</v>
      </c>
      <c r="I27" s="59">
        <v>635</v>
      </c>
      <c r="J27" s="11"/>
      <c r="K27" s="60"/>
      <c r="L27" s="60"/>
      <c r="M27" s="60"/>
      <c r="N27" s="60"/>
    </row>
    <row r="28" spans="1:16" x14ac:dyDescent="0.25">
      <c r="A28" s="39">
        <v>8000</v>
      </c>
      <c r="B28" s="40" t="s">
        <v>12</v>
      </c>
      <c r="C28" s="41">
        <f>C12-(A28/1000)*2</f>
        <v>-1</v>
      </c>
      <c r="D28" s="42">
        <v>1505</v>
      </c>
      <c r="E28" s="43">
        <v>1140</v>
      </c>
      <c r="F28" s="102">
        <f t="shared" ref="F28:F29" si="12">($E$9-$I$9)*($F$6-H28)/(D28-H28)+$I$9</f>
        <v>625.98425196850394</v>
      </c>
      <c r="G28" s="103">
        <f>($E$9-$I$9)*($H$6-I28)/(E28-I28)+$I$9</f>
        <v>563.52941176470586</v>
      </c>
      <c r="H28" s="44">
        <v>870</v>
      </c>
      <c r="I28" s="45">
        <v>715</v>
      </c>
      <c r="J28" s="11"/>
      <c r="K28" s="60"/>
      <c r="L28" s="60"/>
      <c r="M28" s="60"/>
      <c r="N28" s="60"/>
    </row>
    <row r="29" spans="1:16" ht="15.75" thickBot="1" x14ac:dyDescent="0.3">
      <c r="A29" s="61"/>
      <c r="B29" s="62" t="s">
        <v>13</v>
      </c>
      <c r="C29" s="63">
        <f>C28+20</f>
        <v>19</v>
      </c>
      <c r="D29" s="64">
        <v>1730</v>
      </c>
      <c r="E29" s="65">
        <v>1280</v>
      </c>
      <c r="F29" s="108">
        <f t="shared" si="12"/>
        <v>638.66666666666674</v>
      </c>
      <c r="G29" s="109">
        <f>($E$9-$I$9)*($H$6-I29)/(E29-I29)+$I$9</f>
        <v>572.1649484536083</v>
      </c>
      <c r="H29" s="66">
        <v>980</v>
      </c>
      <c r="I29" s="67">
        <v>795</v>
      </c>
      <c r="J29" s="11"/>
      <c r="K29" s="60"/>
      <c r="L29" s="60"/>
      <c r="M29" s="60"/>
      <c r="N29" s="60"/>
    </row>
    <row r="30" spans="1:16" ht="15.75" thickBot="1" x14ac:dyDescent="0.3">
      <c r="A30" s="68"/>
      <c r="B30" s="69"/>
      <c r="C30" s="70"/>
      <c r="D30" s="71"/>
      <c r="E30" s="71"/>
      <c r="F30" s="72"/>
      <c r="G30" s="72"/>
      <c r="H30" s="71"/>
      <c r="I30" s="71"/>
      <c r="J30" s="11"/>
      <c r="K30" s="60"/>
      <c r="L30" s="60"/>
      <c r="M30" s="60"/>
      <c r="N30" s="60"/>
    </row>
    <row r="31" spans="1:16" x14ac:dyDescent="0.25">
      <c r="A31" s="110"/>
      <c r="B31" s="111"/>
      <c r="C31" s="112"/>
      <c r="D31" s="111"/>
      <c r="E31" s="111"/>
      <c r="F31" s="113" t="str">
        <f>D10</f>
        <v>Herbe</v>
      </c>
      <c r="G31" s="113" t="str">
        <f>E10</f>
        <v>Dur</v>
      </c>
      <c r="H31" s="111"/>
      <c r="I31" s="114"/>
      <c r="J31" s="11"/>
      <c r="K31" s="12"/>
      <c r="L31" s="12"/>
      <c r="M31" s="12"/>
      <c r="N31" s="12"/>
    </row>
    <row r="32" spans="1:16" ht="15.75" x14ac:dyDescent="0.25">
      <c r="A32" s="189" t="s">
        <v>14</v>
      </c>
      <c r="B32" s="190"/>
      <c r="C32" s="115" t="s">
        <v>15</v>
      </c>
      <c r="D32" s="115"/>
      <c r="E32" s="115"/>
      <c r="F32" s="116">
        <f>MAX(F15,F17,F23,F25)</f>
        <v>562.61574074074076</v>
      </c>
      <c r="G32" s="116">
        <f>MAX(G15,G17,G23,G25)</f>
        <v>520.55137844611522</v>
      </c>
      <c r="H32" s="117"/>
      <c r="I32" s="118"/>
      <c r="J32" s="11"/>
      <c r="K32" s="12"/>
      <c r="L32" s="12"/>
      <c r="M32" s="12"/>
      <c r="N32" s="12"/>
    </row>
    <row r="33" spans="1:14" ht="15.75" x14ac:dyDescent="0.25">
      <c r="A33" s="189"/>
      <c r="B33" s="190"/>
      <c r="C33" s="115" t="s">
        <v>16</v>
      </c>
      <c r="D33" s="115"/>
      <c r="E33" s="115"/>
      <c r="F33" s="116">
        <f>IF(H4&gt;=0,IF(H4&lt;=10,F32*(-M12*H4+N12),IF(H4&lt;=20,F32*(-M14*H4+N14),IF(H4&lt;=30,F32*(-M16*H4+N16),IF(H4&lt;=40,F32*(-M18*H4+N18),F32*(-M20*H4+N20))))))</f>
        <v>562.61574074074076</v>
      </c>
      <c r="G33" s="116">
        <f>IF(H4&gt;=0,IF(H4&lt;=10,G32*(-M12*H4+N12),IF(H4&lt;=20,G32*(-M14*H4+N14),IF(H4&lt;=30,G32*(-M16*H4+N16),IF(H4&lt;=40,G32*(-M18*H4+N18),G32*(-M20*H4+N20))))))</f>
        <v>520.55137844611522</v>
      </c>
      <c r="H33" s="119">
        <f>ABS(H4)</f>
        <v>0</v>
      </c>
      <c r="I33" s="118" t="str">
        <f>IF(H4&gt;=0,"de face","arrière")</f>
        <v>de face</v>
      </c>
      <c r="J33" s="11"/>
      <c r="K33" s="12">
        <f>F33/F32</f>
        <v>1</v>
      </c>
      <c r="L33" s="12"/>
      <c r="M33" s="12"/>
      <c r="N33" s="12"/>
    </row>
    <row r="34" spans="1:14" ht="15.75" thickBot="1" x14ac:dyDescent="0.3">
      <c r="A34" s="120"/>
      <c r="B34" s="156"/>
      <c r="C34" s="121"/>
      <c r="D34" s="122"/>
      <c r="E34" s="122"/>
      <c r="F34" s="181" t="s">
        <v>29</v>
      </c>
      <c r="G34" s="182"/>
      <c r="H34" s="122"/>
      <c r="I34" s="123"/>
      <c r="J34" s="4"/>
    </row>
    <row r="35" spans="1:14" x14ac:dyDescent="0.25">
      <c r="A35" s="3"/>
      <c r="B35" s="4"/>
      <c r="C35" s="5"/>
      <c r="D35" s="4"/>
      <c r="E35" s="4"/>
      <c r="F35" s="4"/>
      <c r="G35" s="4"/>
      <c r="H35" s="4"/>
      <c r="I35" s="4"/>
      <c r="J35" s="4"/>
      <c r="L35" s="73"/>
    </row>
  </sheetData>
  <mergeCells count="4">
    <mergeCell ref="A1:I1"/>
    <mergeCell ref="A4:B6"/>
    <mergeCell ref="A32:B33"/>
    <mergeCell ref="F34:G34"/>
  </mergeCells>
  <dataValidations disablePrompts="1" count="1">
    <dataValidation type="list" allowBlank="1" showInputMessage="1" showErrorMessage="1" sqref="I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formula1>$L$4:$L$5</formula1>
    </dataValidation>
  </dataValidation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Calcul</vt:lpstr>
      <vt:lpstr>Base1</vt:lpstr>
      <vt:lpstr>Base2</vt:lpstr>
    </vt:vector>
  </TitlesOfParts>
  <Manager>Sébastien DUPAS</Manager>
  <Company>Aeroniv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dm.rainon@wanadoo.fr;Sébastien DUPAS</dc:creator>
  <cp:lastModifiedBy>Seb</cp:lastModifiedBy>
  <dcterms:created xsi:type="dcterms:W3CDTF">2016-10-18T10:53:37Z</dcterms:created>
  <dcterms:modified xsi:type="dcterms:W3CDTF">2016-10-26T20:44:07Z</dcterms:modified>
</cp:coreProperties>
</file>